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WebReportsA&amp;R\Finance and Administration Cabinet\Insurance Premiums Surtax\FY 2024\"/>
    </mc:Choice>
  </mc:AlternateContent>
  <xr:revisionPtr revIDLastSave="0" documentId="8_{751E7E3B-FA50-4845-A383-5AEB2877BB14}" xr6:coauthVersionLast="47" xr6:coauthVersionMax="47" xr10:uidLastSave="{00000000-0000-0000-0000-000000000000}"/>
  <bookViews>
    <workbookView xWindow="-28920" yWindow="-120" windowWidth="29040" windowHeight="15720" xr2:uid="{00000000-000D-0000-FFFF-FFFF00000000}"/>
  </bookViews>
  <sheets>
    <sheet name="JULY WRKSHT" sheetId="1" r:id="rId1"/>
    <sheet name="JULY Summary"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2" l="1"/>
  <c r="M62" i="2"/>
  <c r="B62" i="2"/>
  <c r="A62" i="2"/>
  <c r="M60" i="2"/>
  <c r="I60" i="2"/>
  <c r="B60" i="2"/>
  <c r="I58" i="2"/>
  <c r="M58" i="2"/>
  <c r="B58" i="2"/>
  <c r="A58" i="2"/>
  <c r="H56" i="2"/>
  <c r="L56" i="2"/>
  <c r="C56" i="2"/>
  <c r="H55" i="2"/>
  <c r="L55" i="2" s="1"/>
  <c r="C55" i="2"/>
  <c r="H54" i="2"/>
  <c r="L54" i="2"/>
  <c r="C54" i="2"/>
  <c r="H53" i="2"/>
  <c r="I56" i="2" s="1"/>
  <c r="C53" i="2"/>
  <c r="H52" i="2"/>
  <c r="L52" i="2"/>
  <c r="C52" i="2"/>
  <c r="L51" i="2"/>
  <c r="H51" i="2"/>
  <c r="C51" i="2"/>
  <c r="B50" i="2"/>
  <c r="A50" i="2"/>
  <c r="I48" i="2"/>
  <c r="A48" i="2"/>
  <c r="M46" i="2"/>
  <c r="A46" i="2"/>
  <c r="B40" i="2"/>
  <c r="B64" i="2"/>
  <c r="I38" i="2"/>
  <c r="M38" i="2" s="1"/>
  <c r="I36" i="2"/>
  <c r="M36" i="2" s="1"/>
  <c r="I34" i="2"/>
  <c r="M34" i="2" s="1"/>
  <c r="H32" i="2"/>
  <c r="L32" i="2" s="1"/>
  <c r="H31" i="2"/>
  <c r="L31" i="2" s="1"/>
  <c r="H30" i="2"/>
  <c r="L30" i="2"/>
  <c r="H29" i="2"/>
  <c r="L29" i="2" s="1"/>
  <c r="M32" i="2" s="1"/>
  <c r="L28" i="2"/>
  <c r="H28" i="2"/>
  <c r="I32" i="2" s="1"/>
  <c r="L27" i="2"/>
  <c r="H27" i="2"/>
  <c r="I24" i="2"/>
  <c r="I40" i="2" s="1"/>
  <c r="O40" i="2" s="1"/>
  <c r="B24" i="2"/>
  <c r="B48" i="2" s="1"/>
  <c r="M22" i="2"/>
  <c r="B22" i="2"/>
  <c r="B46" i="2" s="1"/>
  <c r="M15" i="2"/>
  <c r="I15" i="2"/>
  <c r="M14" i="2"/>
  <c r="I14" i="2"/>
  <c r="M13" i="2"/>
  <c r="I13" i="2"/>
  <c r="L12" i="2"/>
  <c r="H12" i="2"/>
  <c r="C12" i="2"/>
  <c r="L11" i="2"/>
  <c r="M12" i="2" s="1"/>
  <c r="M16" i="2" s="1"/>
  <c r="O17" i="2" s="1"/>
  <c r="H11" i="2"/>
  <c r="I12" i="2"/>
  <c r="I16" i="2" s="1"/>
  <c r="O16" i="2" s="1"/>
  <c r="C11" i="2"/>
  <c r="A4" i="2"/>
  <c r="A2" i="2"/>
  <c r="A1" i="2"/>
  <c r="B89" i="1"/>
  <c r="H87" i="1"/>
  <c r="K85" i="1"/>
  <c r="B85" i="1"/>
  <c r="K83" i="1"/>
  <c r="B83" i="1"/>
  <c r="J81" i="1"/>
  <c r="C81" i="1"/>
  <c r="J80" i="1"/>
  <c r="C80" i="1"/>
  <c r="J79" i="1"/>
  <c r="C79" i="1"/>
  <c r="J78" i="1"/>
  <c r="C78" i="1"/>
  <c r="J77" i="1"/>
  <c r="C77" i="1"/>
  <c r="G76" i="1"/>
  <c r="H81" i="1" s="1"/>
  <c r="H89" i="1" s="1"/>
  <c r="I75" i="1"/>
  <c r="C74" i="1"/>
  <c r="B73" i="1"/>
  <c r="B71" i="1"/>
  <c r="K69" i="1"/>
  <c r="L87" i="1" s="1"/>
  <c r="L89" i="1" s="1"/>
  <c r="B69" i="1"/>
  <c r="K64" i="1"/>
  <c r="H64" i="1" s="1"/>
  <c r="L62" i="1"/>
  <c r="K60" i="1"/>
  <c r="K58" i="1"/>
  <c r="J56" i="1"/>
  <c r="H56" i="1"/>
  <c r="H66" i="1" s="1"/>
  <c r="J55" i="1"/>
  <c r="J54" i="1"/>
  <c r="J53" i="1"/>
  <c r="J52" i="1"/>
  <c r="L21" i="1" s="1"/>
  <c r="J51" i="1"/>
  <c r="H51" i="1"/>
  <c r="K46" i="1"/>
  <c r="L60" i="1" s="1"/>
  <c r="L66" i="1" s="1"/>
  <c r="G41" i="1"/>
  <c r="G40" i="1"/>
  <c r="G39" i="1"/>
  <c r="H38" i="1" s="1"/>
  <c r="G35" i="1"/>
  <c r="G34" i="1"/>
  <c r="G33" i="1"/>
  <c r="H35" i="1" s="1"/>
  <c r="J29" i="1"/>
  <c r="H29" i="1"/>
  <c r="J28" i="1"/>
  <c r="K29" i="1" s="1"/>
  <c r="L29" i="1" s="1"/>
  <c r="J27" i="1"/>
  <c r="J25" i="1"/>
  <c r="H25" i="1"/>
  <c r="J24" i="1"/>
  <c r="J23" i="1"/>
  <c r="J21" i="1"/>
  <c r="J35" i="1" s="1"/>
  <c r="H21" i="1"/>
  <c r="J20" i="1"/>
  <c r="J19" i="1"/>
  <c r="J33" i="1"/>
  <c r="J14" i="1"/>
  <c r="H14" i="1"/>
  <c r="H15" i="1"/>
  <c r="H30" i="1" s="1"/>
  <c r="J13" i="1"/>
  <c r="K14" i="1"/>
  <c r="K75" i="1" s="1"/>
  <c r="K11" i="1"/>
  <c r="L76" i="1"/>
  <c r="L25" i="1"/>
  <c r="K51" i="1"/>
  <c r="K25" i="1"/>
  <c r="H75" i="1"/>
  <c r="K21" i="1"/>
  <c r="K30" i="1" s="1"/>
  <c r="K15" i="1"/>
  <c r="K56" i="1"/>
  <c r="L78" i="1" l="1"/>
  <c r="M40" i="2"/>
  <c r="O41" i="2" s="1"/>
  <c r="I64" i="2"/>
  <c r="O64" i="2" s="1"/>
  <c r="K66" i="1"/>
  <c r="N66" i="1" s="1"/>
  <c r="J34" i="1"/>
  <c r="K35" i="1" s="1"/>
  <c r="L53" i="2"/>
  <c r="J76" i="1"/>
  <c r="K81" i="1" s="1"/>
  <c r="K89" i="1"/>
  <c r="N89" i="1" s="1"/>
  <c r="M56" i="2"/>
  <c r="M64" i="2" s="1"/>
  <c r="O65" i="2" s="1"/>
  <c r="L15" i="1" l="1"/>
</calcChain>
</file>

<file path=xl/sharedStrings.xml><?xml version="1.0" encoding="utf-8"?>
<sst xmlns="http://schemas.openxmlformats.org/spreadsheetml/2006/main" count="110" uniqueCount="74">
  <si>
    <t>COMMONWEALTH OF KENTUCKY</t>
  </si>
  <si>
    <t>LAW ENFORCEMENT FOUNDATION AND FIREFIGHTERS FOUNDATION FUNDS</t>
  </si>
  <si>
    <t>SURTAX RECEIPTS WORKSHEET</t>
  </si>
  <si>
    <t>FOR THE PERIOD JULY 1, 2023 - JULY 31, 2023 (Updated 8/18/2023)</t>
  </si>
  <si>
    <t>CURRENT MONTH</t>
  </si>
  <si>
    <t>YEAR-TO-DATE</t>
  </si>
  <si>
    <t>VARIANCE</t>
  </si>
  <si>
    <t>DEPARTMENT OF REVENUE SURTAX RECEIPTS COLLECTED (14E6-130-D130-R000-R284, R285, R286)</t>
  </si>
  <si>
    <t>GROSS RECEIPTS (REVENUE DISTRIBUTION)</t>
  </si>
  <si>
    <t>VOLUNTEER FIRE DEPARTMENT AID</t>
  </si>
  <si>
    <t>R284 Volunteer Fire Dept Aid Fund</t>
  </si>
  <si>
    <t>LAW ENFORCEMENT AND FIREFIGHTERS FUND</t>
  </si>
  <si>
    <t>R285 Law Enforcement Fund</t>
  </si>
  <si>
    <t>R286 Firefighters Fund</t>
  </si>
  <si>
    <t>please see note below</t>
  </si>
  <si>
    <t>OTHER DISTRIBUTIONS (review JVs other than Revenue Distribution)</t>
  </si>
  <si>
    <t>REVENUE REFUNDS</t>
  </si>
  <si>
    <t>R284</t>
  </si>
  <si>
    <t>R285</t>
  </si>
  <si>
    <t>R286</t>
  </si>
  <si>
    <t>UNHONORED CHECKS</t>
  </si>
  <si>
    <t>RECEIPT ADJUSTMENTS</t>
  </si>
  <si>
    <t>NET RECEIPTS TO BE DISTRIBUTED</t>
  </si>
  <si>
    <t>TOTAL</t>
  </si>
  <si>
    <t xml:space="preserve">DISTRIBUTE OTHER DISTRIBUTIONS: </t>
  </si>
  <si>
    <t>JV2T - 758 - 2400000297</t>
  </si>
  <si>
    <t>14E6-130-D130-T113</t>
  </si>
  <si>
    <t>1341-470-UNIT-PK00-N114 (22%)</t>
  </si>
  <si>
    <t>13DB-525-0000-EED0-N114 (78%)</t>
  </si>
  <si>
    <t>Receipt Adjustment Corrections:</t>
  </si>
  <si>
    <t>LAW ENFORCEMENT FOUNDATION FUND (13DB-525-0000)</t>
  </si>
  <si>
    <t>BALANCE FORWARDED FROM FISCAL YEAR 2023</t>
  </si>
  <si>
    <t>CASH BALANCE JUNE 30, 2023</t>
  </si>
  <si>
    <t>REVENUE DISTRIBUTION INCOME (REVENUE DETAIL WORKSHEET):</t>
  </si>
  <si>
    <t>78%:</t>
  </si>
  <si>
    <t>REVENUE DISTRIBUTION (N114)</t>
  </si>
  <si>
    <t>REVENUE REFUNDS:  PRIOR YEAR</t>
  </si>
  <si>
    <t>REVENUE REFUNDS:  CURRENT YEAR</t>
  </si>
  <si>
    <t>REFUND OF PRIOR YEAR DISBURSEMENTS (R881)</t>
  </si>
  <si>
    <t>Cash Roll Forward</t>
  </si>
  <si>
    <t>INVESTMENT INCOME (R771)</t>
  </si>
  <si>
    <t>Beginning Cash</t>
  </si>
  <si>
    <t>OTHER REVENUE</t>
  </si>
  <si>
    <t>Accrued Expenditures</t>
  </si>
  <si>
    <t>EXPENDITURES (LAW ENFORCEMENT SUMMARY)</t>
  </si>
  <si>
    <t>CASH EXPENDITURES</t>
  </si>
  <si>
    <t>ACCRUED EXPENDITURES</t>
  </si>
  <si>
    <t>Cash Balance</t>
  </si>
  <si>
    <t>Cash Variance</t>
  </si>
  <si>
    <t>CASH BALANCE at the end of Accounting Period 1</t>
  </si>
  <si>
    <t xml:space="preserve">  </t>
  </si>
  <si>
    <t>FIREFIGHTERS FOUNDATION FUND (1341-470-UNIT-PK00)</t>
  </si>
  <si>
    <t>22%:</t>
  </si>
  <si>
    <t>FIREFIGHTERS FUND</t>
  </si>
  <si>
    <t>Total R284+R286</t>
  </si>
  <si>
    <t>VOLUNTEER FIRE DEPT AID</t>
  </si>
  <si>
    <t>Variance</t>
  </si>
  <si>
    <t>EXPENDITURES (FIREFIGHTERS SUMMARY)</t>
  </si>
  <si>
    <t>NOTES:</t>
  </si>
  <si>
    <t>The  JV2T documents that the Department of Revenue created to disseminate the collected receipts for July were not approved until Accounting Period 2. As of the issuance of this report, all receipts have been accounted for and transferred into their intended Funds. The July transfers will be included in AP2's report.</t>
  </si>
  <si>
    <t>July's collected receipts for the KLEFPF Fund, 13DB, totaled $9,074,611.41. The cash transfers for these receipts posted in AP2.</t>
  </si>
  <si>
    <t>July's collected receipts for the Fire Comm General Operations Fund, 1341, totaled $4,808,872.96. The cash transfers for these receipts posted in AP2.</t>
  </si>
  <si>
    <t>SURTAX RECEIPTS SCHEDULE</t>
  </si>
  <si>
    <t>DEPARTMENT OF REVENUE SURTAX RECEIPTS COLLECTED</t>
  </si>
  <si>
    <t>GROSS RECEIPTS:</t>
  </si>
  <si>
    <t xml:space="preserve">  *Distributed in AP2</t>
  </si>
  <si>
    <t>LAW ENFORCEMENT FOUNDATION FUND</t>
  </si>
  <si>
    <t>REVENUE DISTRIBUTION INCOME:</t>
  </si>
  <si>
    <t>REVENUE DISTRIBUTION</t>
  </si>
  <si>
    <t>*</t>
  </si>
  <si>
    <t>REFUND OF PRIOR YEAR DISBURSEMENTS</t>
  </si>
  <si>
    <t>INVESTMENT INCOME</t>
  </si>
  <si>
    <t>EXPENDITURES</t>
  </si>
  <si>
    <t>FIREFIGHTERS FOUNDATION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</si>
</sst>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font>
      <sz val="11"/>
      <color theme="1"/>
      <name val="Calibri"/>
      <family val="2"/>
      <scheme val="minor"/>
    </font>
    <font>
      <b/>
      <i/>
      <sz val="12"/>
      <name val="Arial"/>
      <family val="2"/>
    </font>
    <font>
      <sz val="12"/>
      <name val="Arial"/>
      <family val="2"/>
    </font>
    <font>
      <b/>
      <i/>
      <sz val="10"/>
      <name val="Arial"/>
      <family val="2"/>
    </font>
    <font>
      <sz val="10"/>
      <name val="Arial"/>
      <family val="2"/>
    </font>
    <font>
      <i/>
      <sz val="10"/>
      <name val="Arial"/>
      <family val="2"/>
    </font>
    <font>
      <b/>
      <sz val="10"/>
      <name val="Arial"/>
      <family val="2"/>
    </font>
    <font>
      <b/>
      <sz val="10"/>
      <name val="Arial"/>
    </font>
    <font>
      <i/>
      <sz val="10"/>
      <color indexed="12"/>
      <name val="Arial"/>
      <family val="2"/>
    </font>
    <font>
      <sz val="18"/>
      <color indexed="16"/>
      <name val="Arial"/>
      <family val="2"/>
    </font>
    <font>
      <i/>
      <sz val="10"/>
      <name val="Arial"/>
    </font>
    <font>
      <b/>
      <i/>
      <sz val="10"/>
      <name val="Arial"/>
    </font>
    <font>
      <sz val="11"/>
      <color theme="1"/>
      <name val="Calibri"/>
      <family val="2"/>
      <scheme val="minor"/>
    </font>
    <font>
      <b/>
      <sz val="11"/>
      <color rgb="FF000000"/>
      <name val="Arial Unicode MS"/>
      <family val="2"/>
    </font>
    <font>
      <b/>
      <sz val="8"/>
      <color rgb="FF000000"/>
      <name val="Arial Unicode MS"/>
      <family val="2"/>
    </font>
    <font>
      <sz val="10"/>
      <color rgb="FF333333"/>
      <name val="Arial"/>
      <family val="2"/>
    </font>
  </fonts>
  <fills count="7">
    <fill>
      <patternFill patternType="none"/>
    </fill>
    <fill>
      <patternFill patternType="gray125"/>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rgb="FFFFFF99"/>
        <bgColor indexed="64"/>
      </patternFill>
    </fill>
    <fill>
      <patternFill patternType="solid">
        <fgColor rgb="FFFFFF99"/>
        <bgColor rgb="FFFFFFFF"/>
      </patternFill>
    </fill>
  </fills>
  <borders count="19">
    <border>
      <left/>
      <right/>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rgb="FFEBEBEB"/>
      </left>
      <right style="thin">
        <color rgb="FFEBEBEB"/>
      </right>
      <top style="thin">
        <color rgb="FFEBEBEB"/>
      </top>
      <bottom style="thin">
        <color rgb="FFEBEBEB"/>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0" fontId="12" fillId="3" borderId="17" applyNumberFormat="0" applyFont="0" applyAlignment="0" applyProtection="0"/>
  </cellStyleXfs>
  <cellXfs count="128">
    <xf numFmtId="0" fontId="0" fillId="0" borderId="0" xfId="0"/>
    <xf numFmtId="39" fontId="1" fillId="0" borderId="0" xfId="0" applyNumberFormat="1" applyFont="1" applyAlignment="1">
      <alignment horizontal="left"/>
    </xf>
    <xf numFmtId="39" fontId="2" fillId="0" borderId="0" xfId="0" applyNumberFormat="1" applyFont="1"/>
    <xf numFmtId="39" fontId="1" fillId="0" borderId="0" xfId="0" quotePrefix="1" applyNumberFormat="1" applyFont="1" applyAlignment="1">
      <alignment horizontal="left"/>
    </xf>
    <xf numFmtId="39" fontId="1" fillId="2" borderId="0" xfId="0" quotePrefix="1" applyNumberFormat="1" applyFont="1" applyFill="1" applyAlignment="1">
      <alignment horizontal="left"/>
    </xf>
    <xf numFmtId="39" fontId="1" fillId="2" borderId="0" xfId="0" applyNumberFormat="1" applyFont="1" applyFill="1" applyAlignment="1">
      <alignment horizontal="left"/>
    </xf>
    <xf numFmtId="39" fontId="3" fillId="0" borderId="1" xfId="0" applyNumberFormat="1" applyFont="1" applyBorder="1" applyAlignment="1">
      <alignment horizontal="left"/>
    </xf>
    <xf numFmtId="39" fontId="4" fillId="0" borderId="0" xfId="0" applyNumberFormat="1" applyFont="1"/>
    <xf numFmtId="39" fontId="5" fillId="0" borderId="0" xfId="0" applyNumberFormat="1" applyFont="1"/>
    <xf numFmtId="39" fontId="3" fillId="0" borderId="0" xfId="0" applyNumberFormat="1" applyFont="1"/>
    <xf numFmtId="39" fontId="6" fillId="0" borderId="2" xfId="0" applyNumberFormat="1" applyFont="1" applyBorder="1" applyAlignment="1">
      <alignment horizontal="centerContinuous"/>
    </xf>
    <xf numFmtId="39" fontId="6" fillId="0" borderId="0" xfId="0" applyNumberFormat="1" applyFont="1" applyBorder="1" applyAlignment="1">
      <alignment horizontal="centerContinuous"/>
    </xf>
    <xf numFmtId="39" fontId="4" fillId="0" borderId="2" xfId="0" applyNumberFormat="1" applyFont="1" applyBorder="1" applyAlignment="1">
      <alignment horizontal="centerContinuous"/>
    </xf>
    <xf numFmtId="39" fontId="6" fillId="0" borderId="2" xfId="0" applyNumberFormat="1" applyFont="1" applyBorder="1" applyAlignment="1">
      <alignment horizontal="center"/>
    </xf>
    <xf numFmtId="39" fontId="3" fillId="0" borderId="0" xfId="0" quotePrefix="1" applyNumberFormat="1" applyFont="1" applyAlignment="1">
      <alignment horizontal="left"/>
    </xf>
    <xf numFmtId="39" fontId="5" fillId="0" borderId="0" xfId="0" quotePrefix="1" applyNumberFormat="1" applyFont="1" applyAlignment="1">
      <alignment horizontal="left"/>
    </xf>
    <xf numFmtId="39" fontId="5" fillId="0" borderId="0" xfId="0" applyNumberFormat="1" applyFont="1" applyAlignment="1">
      <alignment horizontal="left"/>
    </xf>
    <xf numFmtId="39" fontId="4" fillId="2" borderId="0" xfId="2" applyNumberFormat="1" applyFont="1" applyFill="1"/>
    <xf numFmtId="39" fontId="4" fillId="0" borderId="0" xfId="2" applyNumberFormat="1" applyFont="1"/>
    <xf numFmtId="39" fontId="0" fillId="2" borderId="2" xfId="0" applyNumberFormat="1" applyFill="1" applyBorder="1"/>
    <xf numFmtId="39" fontId="4" fillId="0" borderId="2" xfId="0" applyNumberFormat="1" applyFont="1" applyBorder="1"/>
    <xf numFmtId="39" fontId="4" fillId="0" borderId="0" xfId="2" applyNumberFormat="1" applyFont="1" applyBorder="1"/>
    <xf numFmtId="39" fontId="4" fillId="0" borderId="0" xfId="0" applyNumberFormat="1" applyFont="1" applyBorder="1"/>
    <xf numFmtId="39" fontId="4" fillId="4" borderId="0" xfId="0" applyNumberFormat="1" applyFont="1" applyFill="1"/>
    <xf numFmtId="39" fontId="4" fillId="0" borderId="0" xfId="1" applyNumberFormat="1" applyFont="1"/>
    <xf numFmtId="39" fontId="4" fillId="5" borderId="0" xfId="0" applyNumberFormat="1" applyFont="1" applyFill="1"/>
    <xf numFmtId="39" fontId="4" fillId="5" borderId="2" xfId="0" applyNumberFormat="1" applyFont="1" applyFill="1" applyBorder="1"/>
    <xf numFmtId="39" fontId="4" fillId="0" borderId="0" xfId="0" quotePrefix="1" applyNumberFormat="1" applyFont="1"/>
    <xf numFmtId="39" fontId="4" fillId="0" borderId="0" xfId="0" applyNumberFormat="1" applyFont="1" applyAlignment="1">
      <alignment horizontal="right"/>
    </xf>
    <xf numFmtId="39" fontId="4" fillId="0" borderId="3" xfId="2" applyNumberFormat="1" applyFont="1" applyBorder="1"/>
    <xf numFmtId="39" fontId="4" fillId="0" borderId="0" xfId="0" applyNumberFormat="1" applyFont="1" applyFill="1"/>
    <xf numFmtId="39" fontId="3" fillId="5" borderId="0" xfId="0" applyNumberFormat="1" applyFont="1" applyFill="1"/>
    <xf numFmtId="39" fontId="5" fillId="5" borderId="0" xfId="0" applyNumberFormat="1" applyFont="1" applyFill="1"/>
    <xf numFmtId="0" fontId="13" fillId="5" borderId="0" xfId="0" applyFont="1" applyFill="1" applyBorder="1"/>
    <xf numFmtId="39" fontId="4" fillId="5" borderId="0" xfId="0" applyNumberFormat="1" applyFont="1" applyFill="1" applyBorder="1"/>
    <xf numFmtId="39" fontId="4" fillId="5" borderId="0" xfId="0" applyNumberFormat="1" applyFont="1" applyFill="1" applyBorder="1" applyAlignment="1"/>
    <xf numFmtId="39" fontId="4" fillId="0" borderId="0" xfId="0" applyNumberFormat="1" applyFont="1" applyFill="1" applyBorder="1" applyAlignment="1"/>
    <xf numFmtId="39" fontId="5" fillId="5" borderId="0" xfId="0" quotePrefix="1" applyNumberFormat="1" applyFont="1" applyFill="1" applyAlignment="1">
      <alignment horizontal="left"/>
    </xf>
    <xf numFmtId="39" fontId="6" fillId="5" borderId="0" xfId="2" applyNumberFormat="1" applyFont="1" applyFill="1"/>
    <xf numFmtId="39" fontId="4" fillId="5" borderId="0" xfId="0" applyNumberFormat="1" applyFont="1" applyFill="1" applyAlignment="1">
      <alignment horizontal="center"/>
    </xf>
    <xf numFmtId="0" fontId="7" fillId="0" borderId="0" xfId="0" applyFont="1" applyFill="1"/>
    <xf numFmtId="39" fontId="4" fillId="5" borderId="0" xfId="0" quotePrefix="1" applyNumberFormat="1" applyFont="1" applyFill="1" applyAlignment="1">
      <alignment horizontal="left"/>
    </xf>
    <xf numFmtId="39" fontId="4" fillId="5" borderId="0" xfId="2" applyNumberFormat="1" applyFont="1" applyFill="1"/>
    <xf numFmtId="39" fontId="6" fillId="5" borderId="0" xfId="0" applyNumberFormat="1" applyFont="1" applyFill="1"/>
    <xf numFmtId="0" fontId="14" fillId="5" borderId="0" xfId="0" applyFont="1" applyFill="1" applyBorder="1"/>
    <xf numFmtId="39" fontId="5" fillId="0" borderId="0" xfId="0" applyNumberFormat="1" applyFont="1" applyFill="1"/>
    <xf numFmtId="39" fontId="5" fillId="0" borderId="0" xfId="0" quotePrefix="1" applyNumberFormat="1" applyFont="1" applyFill="1" applyAlignment="1">
      <alignment horizontal="left"/>
    </xf>
    <xf numFmtId="39" fontId="4" fillId="3" borderId="17" xfId="3" applyNumberFormat="1" applyFont="1"/>
    <xf numFmtId="39" fontId="8" fillId="0" borderId="0" xfId="0" quotePrefix="1" applyNumberFormat="1" applyFont="1" applyAlignment="1">
      <alignment horizontal="left"/>
    </xf>
    <xf numFmtId="39" fontId="4" fillId="0" borderId="0" xfId="0" applyNumberFormat="1" applyFont="1" applyFill="1" applyBorder="1" applyAlignment="1">
      <alignment horizontal="center"/>
    </xf>
    <xf numFmtId="39" fontId="8" fillId="0" borderId="0" xfId="0" applyNumberFormat="1" applyFont="1"/>
    <xf numFmtId="39" fontId="4" fillId="0" borderId="0" xfId="0" applyNumberFormat="1" applyFont="1" applyFill="1" applyBorder="1"/>
    <xf numFmtId="39" fontId="4" fillId="0" borderId="0" xfId="0" quotePrefix="1" applyNumberFormat="1" applyFont="1" applyBorder="1" applyAlignment="1">
      <alignment horizontal="center"/>
    </xf>
    <xf numFmtId="39" fontId="4" fillId="0" borderId="0" xfId="0" applyNumberFormat="1" applyFont="1" applyBorder="1" applyAlignment="1">
      <alignment horizontal="center"/>
    </xf>
    <xf numFmtId="39" fontId="4" fillId="0" borderId="4" xfId="0" applyNumberFormat="1" applyFont="1" applyBorder="1"/>
    <xf numFmtId="39" fontId="4" fillId="2" borderId="5" xfId="0" applyNumberFormat="1" applyFont="1" applyFill="1" applyBorder="1"/>
    <xf numFmtId="39" fontId="4" fillId="0" borderId="5" xfId="0" applyNumberFormat="1" applyFont="1" applyBorder="1"/>
    <xf numFmtId="39" fontId="9" fillId="0" borderId="0" xfId="0" applyNumberFormat="1" applyFont="1"/>
    <xf numFmtId="43" fontId="15" fillId="6" borderId="18" xfId="1" applyFont="1" applyFill="1" applyBorder="1" applyAlignment="1">
      <alignment horizontal="right"/>
    </xf>
    <xf numFmtId="39" fontId="4" fillId="0" borderId="2" xfId="0" applyNumberFormat="1" applyFont="1" applyFill="1" applyBorder="1"/>
    <xf numFmtId="39" fontId="4" fillId="0" borderId="1" xfId="2" applyNumberFormat="1" applyFont="1" applyBorder="1"/>
    <xf numFmtId="39" fontId="4" fillId="0" borderId="6" xfId="0" applyNumberFormat="1" applyFont="1" applyBorder="1"/>
    <xf numFmtId="39" fontId="3" fillId="0" borderId="0" xfId="0" applyNumberFormat="1" applyFont="1" applyAlignment="1">
      <alignment horizontal="left"/>
    </xf>
    <xf numFmtId="9" fontId="8" fillId="0" borderId="0" xfId="0" quotePrefix="1" applyNumberFormat="1" applyFont="1" applyAlignment="1">
      <alignment horizontal="left"/>
    </xf>
    <xf numFmtId="39" fontId="10" fillId="0" borderId="0" xfId="0" applyNumberFormat="1" applyFont="1"/>
    <xf numFmtId="39" fontId="4" fillId="0" borderId="4" xfId="0" applyNumberFormat="1" applyFont="1" applyFill="1" applyBorder="1" applyAlignment="1">
      <alignment horizontal="center"/>
    </xf>
    <xf numFmtId="39" fontId="10" fillId="0" borderId="0" xfId="0" applyNumberFormat="1" applyFont="1" applyAlignment="1">
      <alignment horizontal="left"/>
    </xf>
    <xf numFmtId="39" fontId="4" fillId="5" borderId="5" xfId="0" applyNumberFormat="1" applyFont="1" applyFill="1" applyBorder="1"/>
    <xf numFmtId="39" fontId="4" fillId="5" borderId="5" xfId="0" applyNumberFormat="1" applyFont="1" applyFill="1" applyBorder="1" applyAlignment="1">
      <alignment horizontal="center"/>
    </xf>
    <xf numFmtId="39" fontId="4" fillId="5" borderId="6" xfId="0" applyNumberFormat="1" applyFont="1" applyFill="1" applyBorder="1"/>
    <xf numFmtId="39" fontId="0" fillId="5" borderId="2" xfId="0" applyNumberFormat="1" applyFill="1" applyBorder="1"/>
    <xf numFmtId="39" fontId="5" fillId="0" borderId="0" xfId="0" applyNumberFormat="1" applyFont="1" applyFill="1" applyAlignment="1">
      <alignment horizontal="center" vertical="top" wrapText="1"/>
    </xf>
    <xf numFmtId="39" fontId="5" fillId="0" borderId="0" xfId="0" applyNumberFormat="1" applyFont="1" applyFill="1" applyAlignment="1">
      <alignment vertical="top" wrapText="1"/>
    </xf>
    <xf numFmtId="39" fontId="11" fillId="0" borderId="0" xfId="0" applyNumberFormat="1" applyFont="1" applyAlignment="1">
      <alignment horizontal="left"/>
    </xf>
    <xf numFmtId="39" fontId="0" fillId="0" borderId="0" xfId="0" applyNumberFormat="1"/>
    <xf numFmtId="39" fontId="11" fillId="0" borderId="1" xfId="0" applyNumberFormat="1" applyFont="1" applyBorder="1" applyAlignment="1">
      <alignment horizontal="left"/>
    </xf>
    <xf numFmtId="39" fontId="11" fillId="0" borderId="7" xfId="0" quotePrefix="1" applyNumberFormat="1" applyFont="1" applyBorder="1" applyAlignment="1">
      <alignment horizontal="left"/>
    </xf>
    <xf numFmtId="39" fontId="11" fillId="0" borderId="8" xfId="0" applyNumberFormat="1" applyFont="1" applyBorder="1"/>
    <xf numFmtId="39" fontId="10" fillId="0" borderId="8" xfId="0" applyNumberFormat="1" applyFont="1" applyBorder="1"/>
    <xf numFmtId="39" fontId="0" fillId="0" borderId="9" xfId="0" applyNumberFormat="1" applyBorder="1"/>
    <xf numFmtId="39" fontId="0" fillId="0" borderId="0" xfId="0" applyNumberFormat="1" applyBorder="1"/>
    <xf numFmtId="39" fontId="7" fillId="0" borderId="2" xfId="0" applyNumberFormat="1" applyFont="1" applyBorder="1"/>
    <xf numFmtId="39" fontId="11" fillId="0" borderId="10" xfId="0" quotePrefix="1" applyNumberFormat="1" applyFont="1" applyBorder="1" applyAlignment="1">
      <alignment horizontal="left"/>
    </xf>
    <xf numFmtId="39" fontId="11" fillId="0" borderId="1" xfId="0" applyNumberFormat="1" applyFont="1" applyBorder="1"/>
    <xf numFmtId="39" fontId="10" fillId="0" borderId="1" xfId="0" applyNumberFormat="1" applyFont="1" applyBorder="1"/>
    <xf numFmtId="39" fontId="0" fillId="0" borderId="11" xfId="0" applyNumberFormat="1" applyBorder="1"/>
    <xf numFmtId="39" fontId="7" fillId="0" borderId="12" xfId="0" applyNumberFormat="1" applyFont="1" applyBorder="1" applyAlignment="1">
      <alignment horizontal="centerContinuous"/>
    </xf>
    <xf numFmtId="39" fontId="7" fillId="0" borderId="13" xfId="0" applyNumberFormat="1" applyFont="1" applyBorder="1" applyAlignment="1">
      <alignment horizontal="centerContinuous"/>
    </xf>
    <xf numFmtId="39" fontId="7" fillId="0" borderId="14" xfId="0" applyNumberFormat="1" applyFont="1" applyBorder="1" applyAlignment="1">
      <alignment horizontal="centerContinuous"/>
    </xf>
    <xf numFmtId="39" fontId="7" fillId="0" borderId="0" xfId="0" applyNumberFormat="1" applyFont="1" applyBorder="1"/>
    <xf numFmtId="0" fontId="0" fillId="0" borderId="7" xfId="0" applyBorder="1"/>
    <xf numFmtId="39" fontId="0" fillId="0" borderId="7" xfId="0" applyNumberFormat="1" applyBorder="1"/>
    <xf numFmtId="39" fontId="0" fillId="0" borderId="8" xfId="0" applyNumberFormat="1" applyBorder="1"/>
    <xf numFmtId="39" fontId="10" fillId="0" borderId="15" xfId="0" quotePrefix="1" applyNumberFormat="1" applyFont="1" applyBorder="1" applyAlignment="1">
      <alignment horizontal="left"/>
    </xf>
    <xf numFmtId="39" fontId="10" fillId="0" borderId="0" xfId="0" quotePrefix="1" applyNumberFormat="1" applyFont="1" applyBorder="1" applyAlignment="1">
      <alignment horizontal="left"/>
    </xf>
    <xf numFmtId="39" fontId="10" fillId="0" borderId="0" xfId="0" applyNumberFormat="1" applyFont="1" applyBorder="1"/>
    <xf numFmtId="0" fontId="0" fillId="0" borderId="0" xfId="0" applyBorder="1"/>
    <xf numFmtId="39" fontId="0" fillId="0" borderId="16" xfId="0" applyNumberFormat="1" applyBorder="1"/>
    <xf numFmtId="39" fontId="0" fillId="0" borderId="15" xfId="0" applyNumberFormat="1" applyBorder="1"/>
    <xf numFmtId="44" fontId="12" fillId="0" borderId="0" xfId="2" applyFont="1" applyBorder="1"/>
    <xf numFmtId="44" fontId="12" fillId="0" borderId="16" xfId="2" applyFont="1" applyBorder="1"/>
    <xf numFmtId="39" fontId="0" fillId="0" borderId="2" xfId="0" applyNumberFormat="1" applyBorder="1"/>
    <xf numFmtId="39" fontId="10" fillId="0" borderId="15" xfId="0" applyNumberFormat="1" applyFont="1" applyBorder="1"/>
    <xf numFmtId="39" fontId="4" fillId="0" borderId="16" xfId="0" applyNumberFormat="1" applyFont="1" applyBorder="1"/>
    <xf numFmtId="0" fontId="0" fillId="0" borderId="15" xfId="0" applyBorder="1"/>
    <xf numFmtId="44" fontId="12" fillId="0" borderId="3" xfId="2" applyBorder="1"/>
    <xf numFmtId="44" fontId="12" fillId="0" borderId="16" xfId="2" applyBorder="1"/>
    <xf numFmtId="39" fontId="10" fillId="0" borderId="10" xfId="0" applyNumberFormat="1" applyFont="1" applyBorder="1"/>
    <xf numFmtId="39" fontId="0" fillId="0" borderId="10" xfId="0" applyNumberFormat="1" applyBorder="1"/>
    <xf numFmtId="39" fontId="0" fillId="0" borderId="1" xfId="0" applyNumberFormat="1" applyBorder="1"/>
    <xf numFmtId="39" fontId="10" fillId="0" borderId="0" xfId="0" quotePrefix="1" applyNumberFormat="1" applyFont="1" applyAlignment="1">
      <alignment horizontal="left"/>
    </xf>
    <xf numFmtId="39" fontId="7" fillId="0" borderId="8" xfId="0" applyNumberFormat="1" applyFont="1" applyBorder="1" applyAlignment="1">
      <alignment horizontal="centerContinuous"/>
    </xf>
    <xf numFmtId="39" fontId="7" fillId="0" borderId="9" xfId="0" applyNumberFormat="1" applyFont="1" applyBorder="1" applyAlignment="1">
      <alignment horizontal="centerContinuous"/>
    </xf>
    <xf numFmtId="39" fontId="11" fillId="0" borderId="15" xfId="0" quotePrefix="1" applyNumberFormat="1" applyFont="1" applyBorder="1" applyAlignment="1">
      <alignment horizontal="left"/>
    </xf>
    <xf numFmtId="39" fontId="11" fillId="0" borderId="0" xfId="0" quotePrefix="1" applyNumberFormat="1" applyFont="1" applyBorder="1" applyAlignment="1">
      <alignment horizontal="left"/>
    </xf>
    <xf numFmtId="44" fontId="12" fillId="0" borderId="0" xfId="2" applyBorder="1"/>
    <xf numFmtId="39" fontId="10" fillId="0" borderId="15" xfId="0" applyNumberFormat="1" applyFont="1" applyBorder="1" applyAlignment="1">
      <alignment horizontal="left"/>
    </xf>
    <xf numFmtId="39" fontId="10" fillId="0" borderId="0" xfId="0" applyNumberFormat="1" applyFont="1" applyBorder="1" applyAlignment="1">
      <alignment horizontal="left"/>
    </xf>
    <xf numFmtId="0" fontId="0" fillId="0" borderId="16" xfId="0" applyBorder="1"/>
    <xf numFmtId="39" fontId="4" fillId="0" borderId="15" xfId="0" quotePrefix="1" applyNumberFormat="1" applyFont="1" applyBorder="1" applyAlignment="1">
      <alignment horizontal="center"/>
    </xf>
    <xf numFmtId="39" fontId="4" fillId="0" borderId="15" xfId="0" applyNumberFormat="1" applyFont="1" applyBorder="1" applyAlignment="1">
      <alignment horizontal="center"/>
    </xf>
    <xf numFmtId="44" fontId="12" fillId="0" borderId="1" xfId="2" applyBorder="1"/>
    <xf numFmtId="39" fontId="5" fillId="0" borderId="0" xfId="0" applyNumberFormat="1" applyFont="1" applyBorder="1"/>
    <xf numFmtId="39" fontId="10" fillId="0" borderId="16" xfId="0" applyNumberFormat="1" applyFont="1" applyBorder="1"/>
    <xf numFmtId="0" fontId="10" fillId="0" borderId="0" xfId="0" applyFont="1" applyBorder="1"/>
    <xf numFmtId="44" fontId="12" fillId="0" borderId="0" xfId="2"/>
    <xf numFmtId="39" fontId="5" fillId="4" borderId="0" xfId="0" applyNumberFormat="1" applyFont="1" applyFill="1" applyAlignment="1">
      <alignment horizontal="center" vertical="top" wrapText="1"/>
    </xf>
    <xf numFmtId="39" fontId="5" fillId="4" borderId="0" xfId="0" applyNumberFormat="1" applyFont="1" applyFill="1" applyAlignment="1">
      <alignment horizontal="left" vertical="top" wrapText="1" indent="1"/>
    </xf>
  </cellXfs>
  <cellStyles count="4">
    <cellStyle name="Comma" xfId="1" builtinId="3"/>
    <cellStyle name="Currency" xfId="2" builtinId="4"/>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s\dfs\finshared\SAS_Accounting\Law%20&amp;%20Fire%20Reconcilation\Law-Fire%20Fund\Law-Fire%20Monthly%20Reports%20and%20Schedule\FY24\24-LAWFIRE%20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 WKSHT"/>
      <sheetName val="JUL"/>
      <sheetName val="AUG WKSHT"/>
      <sheetName val="AUG"/>
      <sheetName val="SEP WKSHT"/>
      <sheetName val="SEP"/>
      <sheetName val="OCT WKSHT"/>
      <sheetName val="OCT"/>
      <sheetName val="NOV WKSHT"/>
      <sheetName val="NOV"/>
      <sheetName val="DEC WKSHT"/>
      <sheetName val="DEC"/>
      <sheetName val="JAN WKSHT"/>
      <sheetName val="JAN"/>
      <sheetName val="FEB WKSHT"/>
      <sheetName val="FEB"/>
      <sheetName val="MAR WKSHT"/>
      <sheetName val="MAR"/>
      <sheetName val="APR WKSHT"/>
      <sheetName val="APR"/>
      <sheetName val="MAY WKSHT"/>
      <sheetName val="MAY"/>
      <sheetName val="JUN WKSHT"/>
      <sheetName val="JUN"/>
      <sheetName val="Period 13 WKSHT"/>
      <sheetName val="Period 13"/>
    </sheetNames>
    <sheetDataSet>
      <sheetData sheetId="0">
        <row r="1">
          <cell r="A1" t="str">
            <v>COMMONWEALTH OF KENTUCKY</v>
          </cell>
        </row>
        <row r="2">
          <cell r="A2" t="str">
            <v>LAW ENFORCEMENT FOUNDATION AND FIREFIGHTERS FOUNDATION FUNDS</v>
          </cell>
        </row>
        <row r="4">
          <cell r="A4" t="str">
            <v>FOR THE PERIOD JULY 1, 2023 - JULY 31, 2023 (Updated 8/18/2023)</v>
          </cell>
        </row>
        <row r="10">
          <cell r="C10" t="str">
            <v>VOLUNTEER FIRE DEPARTMENT AID</v>
          </cell>
        </row>
        <row r="11">
          <cell r="H11">
            <v>2249367.17</v>
          </cell>
          <cell r="K11">
            <v>2249367.17</v>
          </cell>
        </row>
        <row r="12">
          <cell r="C12" t="str">
            <v>LAW ENFORCEMENT AND FIREFIGHTERS FUND</v>
          </cell>
        </row>
        <row r="14">
          <cell r="H14">
            <v>11634117.199999999</v>
          </cell>
          <cell r="K14">
            <v>11634117.199999999</v>
          </cell>
        </row>
        <row r="21">
          <cell r="H21">
            <v>-542.70000000000005</v>
          </cell>
          <cell r="K21">
            <v>-542.70000000000005</v>
          </cell>
        </row>
        <row r="25">
          <cell r="H25">
            <v>0</v>
          </cell>
          <cell r="K25">
            <v>0</v>
          </cell>
        </row>
        <row r="29">
          <cell r="H29">
            <v>-25.4</v>
          </cell>
          <cell r="K29">
            <v>-25.4</v>
          </cell>
        </row>
        <row r="30">
          <cell r="H30">
            <v>13882916.27</v>
          </cell>
          <cell r="K30">
            <v>13882916.27</v>
          </cell>
        </row>
        <row r="46">
          <cell r="B46" t="str">
            <v>BALANCE FORWARDED FROM FISCAL YEAR 2023</v>
          </cell>
          <cell r="K46">
            <v>73871628.640000001</v>
          </cell>
        </row>
        <row r="48">
          <cell r="B48" t="str">
            <v>CASH BALANCE JUNE 30, 2023</v>
          </cell>
          <cell r="H48">
            <v>73871628.640000001</v>
          </cell>
        </row>
        <row r="58">
          <cell r="H58">
            <v>282998.34000000003</v>
          </cell>
        </row>
        <row r="64">
          <cell r="H64">
            <v>6089196.5700000003</v>
          </cell>
        </row>
        <row r="66">
          <cell r="B66" t="str">
            <v>CASH BALANCE at the end of Accounting Period 1</v>
          </cell>
          <cell r="H66">
            <v>68065430.409999996</v>
          </cell>
          <cell r="K66">
            <v>68065430.409999996</v>
          </cell>
        </row>
        <row r="69">
          <cell r="K69">
            <v>38612985.210000001</v>
          </cell>
        </row>
        <row r="71">
          <cell r="H71">
            <v>38612985.210000001</v>
          </cell>
        </row>
        <row r="76">
          <cell r="G76">
            <v>0</v>
          </cell>
        </row>
        <row r="83">
          <cell r="H83">
            <v>147102.98000000001</v>
          </cell>
        </row>
        <row r="87">
          <cell r="H87">
            <v>3574325.9</v>
          </cell>
        </row>
        <row r="89">
          <cell r="H89">
            <v>35185762.289999999</v>
          </cell>
          <cell r="K89">
            <v>35185762.289999999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9"/>
  <sheetViews>
    <sheetView tabSelected="1" workbookViewId="0">
      <selection activeCell="E13" sqref="E13"/>
    </sheetView>
  </sheetViews>
  <sheetFormatPr defaultColWidth="9.140625" defaultRowHeight="12.75"/>
  <cols>
    <col min="1" max="4" width="3.7109375" style="8" customWidth="1"/>
    <col min="5" max="5" width="31.42578125" style="8" customWidth="1"/>
    <col min="6" max="7" width="14.7109375" style="7" customWidth="1"/>
    <col min="8" max="8" width="15.5703125" style="7" bestFit="1" customWidth="1"/>
    <col min="9" max="9" width="1.7109375" style="7" customWidth="1"/>
    <col min="10" max="10" width="14.7109375" style="7" customWidth="1"/>
    <col min="11" max="11" width="15.5703125" style="7" bestFit="1" customWidth="1"/>
    <col min="12" max="12" width="19.7109375" style="7" customWidth="1"/>
    <col min="13" max="13" width="9.140625" style="7"/>
    <col min="14" max="14" width="14" style="7" bestFit="1" customWidth="1"/>
    <col min="15" max="15" width="13.140625" style="7" bestFit="1" customWidth="1"/>
    <col min="16" max="16384" width="9.140625" style="7"/>
  </cols>
  <sheetData>
    <row r="1" spans="1:14" s="2" customFormat="1" ht="15">
      <c r="A1" s="1" t="s">
        <v>0</v>
      </c>
      <c r="B1" s="1"/>
      <c r="C1" s="1"/>
      <c r="D1" s="1"/>
      <c r="E1" s="1"/>
      <c r="F1" s="1"/>
      <c r="G1" s="1"/>
      <c r="H1" s="1"/>
      <c r="I1" s="1"/>
      <c r="J1" s="1"/>
      <c r="K1" s="1"/>
    </row>
    <row r="2" spans="1:14" s="2" customFormat="1" ht="15">
      <c r="A2" s="3" t="s">
        <v>1</v>
      </c>
      <c r="B2" s="1"/>
      <c r="C2" s="1"/>
      <c r="D2" s="1"/>
      <c r="E2" s="1"/>
      <c r="F2" s="1"/>
      <c r="G2" s="1"/>
      <c r="H2" s="1"/>
      <c r="I2" s="1"/>
      <c r="J2" s="1"/>
      <c r="K2" s="1"/>
    </row>
    <row r="3" spans="1:14" s="2" customFormat="1" ht="15">
      <c r="A3" s="1" t="s">
        <v>2</v>
      </c>
      <c r="B3" s="1"/>
      <c r="C3" s="1"/>
      <c r="D3" s="1"/>
      <c r="E3" s="1"/>
      <c r="F3" s="1"/>
      <c r="G3" s="1"/>
      <c r="H3" s="1"/>
      <c r="I3" s="1"/>
      <c r="J3" s="1"/>
      <c r="K3" s="1"/>
    </row>
    <row r="4" spans="1:14" s="2" customFormat="1" ht="15">
      <c r="A4" s="4" t="s">
        <v>3</v>
      </c>
      <c r="B4" s="5"/>
      <c r="C4" s="5"/>
      <c r="D4" s="5"/>
      <c r="E4" s="5"/>
      <c r="F4" s="5"/>
      <c r="G4" s="1"/>
      <c r="H4" s="1"/>
      <c r="I4" s="1"/>
      <c r="J4" s="1"/>
      <c r="K4" s="1"/>
    </row>
    <row r="5" spans="1:14" ht="4.9000000000000004" customHeight="1" thickBot="1">
      <c r="A5" s="6"/>
      <c r="B5" s="6"/>
      <c r="C5" s="6"/>
      <c r="D5" s="6"/>
      <c r="E5" s="6"/>
      <c r="F5" s="6"/>
      <c r="G5" s="6"/>
      <c r="H5" s="6"/>
      <c r="I5" s="6"/>
      <c r="J5" s="6"/>
      <c r="K5" s="6"/>
    </row>
    <row r="7" spans="1:14">
      <c r="B7" s="9"/>
      <c r="C7" s="9"/>
      <c r="D7" s="9"/>
      <c r="G7" s="10" t="s">
        <v>4</v>
      </c>
      <c r="H7" s="10"/>
      <c r="I7" s="11"/>
      <c r="J7" s="10" t="s">
        <v>5</v>
      </c>
      <c r="K7" s="12"/>
      <c r="L7" s="13" t="s">
        <v>6</v>
      </c>
    </row>
    <row r="8" spans="1:14">
      <c r="A8" s="14" t="s">
        <v>7</v>
      </c>
    </row>
    <row r="9" spans="1:14">
      <c r="B9" s="15" t="s">
        <v>8</v>
      </c>
      <c r="C9" s="15"/>
      <c r="E9" s="7"/>
    </row>
    <row r="10" spans="1:14">
      <c r="B10" s="15"/>
      <c r="C10" s="16" t="s">
        <v>9</v>
      </c>
      <c r="E10" s="7"/>
    </row>
    <row r="11" spans="1:14">
      <c r="D11" s="8" t="s">
        <v>10</v>
      </c>
      <c r="E11" s="7"/>
      <c r="H11" s="17">
        <v>2249367.17</v>
      </c>
      <c r="K11" s="18">
        <f>+H11</f>
        <v>2249367.17</v>
      </c>
    </row>
    <row r="12" spans="1:14">
      <c r="C12" s="8" t="s">
        <v>11</v>
      </c>
      <c r="E12" s="7"/>
      <c r="G12" s="18"/>
      <c r="J12" s="18"/>
    </row>
    <row r="13" spans="1:14">
      <c r="D13" s="8" t="s">
        <v>12</v>
      </c>
      <c r="E13" s="7"/>
      <c r="F13" s="18"/>
      <c r="G13" s="17">
        <v>9074611.4100000001</v>
      </c>
      <c r="J13" s="18">
        <f>+G13</f>
        <v>9074611.4100000001</v>
      </c>
    </row>
    <row r="14" spans="1:14" ht="15">
      <c r="D14" s="8" t="s">
        <v>13</v>
      </c>
      <c r="E14" s="7"/>
      <c r="G14" s="19">
        <v>2559505.79</v>
      </c>
      <c r="H14" s="20">
        <f>SUM(G13:G14)</f>
        <v>11634117.199999999</v>
      </c>
      <c r="I14" s="18"/>
      <c r="J14" s="20">
        <f>+G14</f>
        <v>2559505.79</v>
      </c>
      <c r="K14" s="20">
        <f>SUM(J13:J14)</f>
        <v>11634117.199999999</v>
      </c>
    </row>
    <row r="15" spans="1:14">
      <c r="E15" s="7"/>
      <c r="G15" s="21"/>
      <c r="H15" s="18">
        <f>SUM(H11:H14)</f>
        <v>13883484.369999999</v>
      </c>
      <c r="I15" s="18"/>
      <c r="J15" s="22"/>
      <c r="K15" s="18">
        <f>SUM(K11:K14)</f>
        <v>13883484.369999999</v>
      </c>
      <c r="L15" s="23">
        <f>+J51+J76-K15</f>
        <v>-13883484.369999999</v>
      </c>
      <c r="M15" s="23" t="s">
        <v>14</v>
      </c>
      <c r="N15" s="23"/>
    </row>
    <row r="16" spans="1:14">
      <c r="E16" s="7"/>
      <c r="G16" s="21"/>
      <c r="H16" s="18"/>
      <c r="I16" s="18"/>
      <c r="J16" s="22"/>
      <c r="K16" s="18"/>
    </row>
    <row r="17" spans="2:13">
      <c r="B17" s="15" t="s">
        <v>15</v>
      </c>
      <c r="E17" s="7"/>
      <c r="G17" s="24"/>
      <c r="H17" s="18"/>
      <c r="I17" s="18"/>
      <c r="K17" s="18"/>
    </row>
    <row r="18" spans="2:13">
      <c r="B18" s="7"/>
      <c r="C18" s="15" t="s">
        <v>16</v>
      </c>
      <c r="D18" s="15"/>
      <c r="E18" s="7"/>
    </row>
    <row r="19" spans="2:13">
      <c r="B19" s="7"/>
      <c r="C19" s="15"/>
      <c r="D19" s="16" t="s">
        <v>17</v>
      </c>
      <c r="E19" s="7"/>
      <c r="G19" s="25"/>
      <c r="J19" s="18">
        <f>+G19</f>
        <v>0</v>
      </c>
    </row>
    <row r="20" spans="2:13">
      <c r="B20" s="7"/>
      <c r="C20" s="15"/>
      <c r="D20" s="16" t="s">
        <v>18</v>
      </c>
      <c r="E20" s="7"/>
      <c r="G20" s="25">
        <v>-423.31</v>
      </c>
      <c r="J20" s="7">
        <f>+G20</f>
        <v>-423.31</v>
      </c>
    </row>
    <row r="21" spans="2:13">
      <c r="B21" s="7"/>
      <c r="C21" s="15"/>
      <c r="D21" s="16" t="s">
        <v>19</v>
      </c>
      <c r="E21" s="7"/>
      <c r="G21" s="26">
        <v>-119.39</v>
      </c>
      <c r="H21" s="7">
        <f>SUM(G19:G21)</f>
        <v>-542.70000000000005</v>
      </c>
      <c r="J21" s="20">
        <f>+G21</f>
        <v>-119.39</v>
      </c>
      <c r="K21" s="7">
        <f>SUM(J19:J21)</f>
        <v>-542.70000000000005</v>
      </c>
      <c r="L21" s="7">
        <f>+J52+J53+J77+J78-K21</f>
        <v>542.70000000000005</v>
      </c>
      <c r="M21" s="27"/>
    </row>
    <row r="22" spans="2:13">
      <c r="B22" s="7"/>
      <c r="C22" s="8" t="s">
        <v>20</v>
      </c>
      <c r="E22" s="7"/>
      <c r="K22" s="28"/>
    </row>
    <row r="23" spans="2:13">
      <c r="B23" s="7"/>
      <c r="D23" s="16" t="s">
        <v>17</v>
      </c>
      <c r="E23" s="7"/>
      <c r="G23" s="17"/>
      <c r="J23" s="18">
        <f>+G23</f>
        <v>0</v>
      </c>
    </row>
    <row r="24" spans="2:13">
      <c r="B24" s="7"/>
      <c r="D24" s="16" t="s">
        <v>18</v>
      </c>
      <c r="E24" s="7"/>
      <c r="G24" s="25"/>
      <c r="J24" s="7">
        <f>+G24</f>
        <v>0</v>
      </c>
    </row>
    <row r="25" spans="2:13">
      <c r="B25" s="7"/>
      <c r="D25" s="16" t="s">
        <v>19</v>
      </c>
      <c r="E25" s="7"/>
      <c r="G25" s="26"/>
      <c r="H25" s="7">
        <f>SUM(G23:G25)</f>
        <v>0</v>
      </c>
      <c r="J25" s="20">
        <f>+G25</f>
        <v>0</v>
      </c>
      <c r="K25" s="7">
        <f>SUM(J23:J25)</f>
        <v>0</v>
      </c>
      <c r="L25" s="7">
        <f>+J55+J80-K25</f>
        <v>0</v>
      </c>
    </row>
    <row r="26" spans="2:13">
      <c r="B26" s="7"/>
      <c r="C26" s="8" t="s">
        <v>21</v>
      </c>
      <c r="E26" s="7"/>
    </row>
    <row r="27" spans="2:13">
      <c r="B27" s="7"/>
      <c r="D27" s="16" t="s">
        <v>17</v>
      </c>
      <c r="E27" s="7"/>
      <c r="G27" s="17">
        <v>-25.4</v>
      </c>
      <c r="J27" s="18">
        <f>+G27</f>
        <v>-25.4</v>
      </c>
    </row>
    <row r="28" spans="2:13">
      <c r="B28" s="7"/>
      <c r="D28" s="16" t="s">
        <v>18</v>
      </c>
      <c r="E28" s="7"/>
      <c r="G28" s="25"/>
      <c r="J28" s="7">
        <f>+G28</f>
        <v>0</v>
      </c>
    </row>
    <row r="29" spans="2:13">
      <c r="B29" s="7"/>
      <c r="D29" s="16" t="s">
        <v>19</v>
      </c>
      <c r="E29" s="7"/>
      <c r="G29" s="26"/>
      <c r="H29" s="20">
        <f>SUM(G27:G29)</f>
        <v>-25.4</v>
      </c>
      <c r="J29" s="20">
        <f>+G29</f>
        <v>0</v>
      </c>
      <c r="K29" s="20">
        <f>SUM(J27:J29)</f>
        <v>-25.4</v>
      </c>
      <c r="L29" s="7">
        <f>+J56+J81-K29</f>
        <v>25.4</v>
      </c>
    </row>
    <row r="30" spans="2:13" ht="13.5" thickBot="1">
      <c r="B30" s="7"/>
      <c r="D30" s="15" t="s">
        <v>22</v>
      </c>
      <c r="E30" s="7"/>
      <c r="H30" s="29">
        <f>SUM(H15:H29)</f>
        <v>13882916.27</v>
      </c>
      <c r="I30" s="21"/>
      <c r="K30" s="29">
        <f>SUM(K15:K29)</f>
        <v>13882916.27</v>
      </c>
    </row>
    <row r="32" spans="2:13">
      <c r="B32" s="8" t="s">
        <v>23</v>
      </c>
      <c r="D32" s="7"/>
    </row>
    <row r="33" spans="1:12">
      <c r="C33" s="8" t="s">
        <v>17</v>
      </c>
      <c r="D33" s="7"/>
      <c r="G33" s="18">
        <f>+G27+G23+G19+H11</f>
        <v>2249341.77</v>
      </c>
      <c r="J33" s="18">
        <f>+J27+J23+J19+K11</f>
        <v>2249341.77</v>
      </c>
    </row>
    <row r="34" spans="1:12">
      <c r="C34" s="8" t="s">
        <v>18</v>
      </c>
      <c r="D34" s="7"/>
      <c r="G34" s="7">
        <f>+G28+G24+G20+G13</f>
        <v>9074188.0999999996</v>
      </c>
      <c r="J34" s="7">
        <f>+J28+J24+J20+J13</f>
        <v>9074188.0999999996</v>
      </c>
    </row>
    <row r="35" spans="1:12">
      <c r="C35" s="8" t="s">
        <v>19</v>
      </c>
      <c r="D35" s="7"/>
      <c r="G35" s="20">
        <f>+G29+G25+G21+G14</f>
        <v>2559386.4</v>
      </c>
      <c r="H35" s="18">
        <f>SUM(G33:G35)</f>
        <v>13882916.27</v>
      </c>
      <c r="J35" s="20">
        <f>+J29+J25+J21+J14</f>
        <v>2559386.4</v>
      </c>
      <c r="K35" s="18">
        <f>SUM(J33:J35)</f>
        <v>13882916.27</v>
      </c>
    </row>
    <row r="36" spans="1:12">
      <c r="H36" s="30"/>
      <c r="I36" s="30"/>
      <c r="J36" s="30"/>
    </row>
    <row r="37" spans="1:12" ht="15">
      <c r="C37" s="31" t="s">
        <v>24</v>
      </c>
      <c r="D37" s="32"/>
      <c r="E37" s="32"/>
      <c r="F37" s="25"/>
      <c r="G37" s="33" t="s">
        <v>25</v>
      </c>
      <c r="H37" s="33"/>
      <c r="I37" s="34"/>
      <c r="J37" s="35"/>
      <c r="K37" s="36"/>
      <c r="L37" s="36"/>
    </row>
    <row r="38" spans="1:12">
      <c r="C38" s="32"/>
      <c r="D38" s="37"/>
      <c r="E38" s="32" t="s">
        <v>26</v>
      </c>
      <c r="F38" s="25"/>
      <c r="G38" s="25"/>
      <c r="H38" s="38">
        <f>G39+G40+G41</f>
        <v>542.70000000000005</v>
      </c>
      <c r="I38" s="25"/>
      <c r="J38" s="39"/>
      <c r="K38" s="40"/>
      <c r="L38" s="30"/>
    </row>
    <row r="39" spans="1:12">
      <c r="C39" s="32"/>
      <c r="D39" s="32"/>
      <c r="E39" s="32" t="s">
        <v>27</v>
      </c>
      <c r="F39" s="41"/>
      <c r="G39" s="42">
        <f>-G19</f>
        <v>0</v>
      </c>
      <c r="H39" s="25"/>
      <c r="I39" s="25"/>
      <c r="J39" s="25"/>
    </row>
    <row r="40" spans="1:12">
      <c r="C40" s="32"/>
      <c r="D40" s="32"/>
      <c r="E40" s="37" t="s">
        <v>28</v>
      </c>
      <c r="F40" s="41"/>
      <c r="G40" s="42">
        <f>-G20</f>
        <v>423.31</v>
      </c>
      <c r="H40" s="25"/>
      <c r="I40" s="25"/>
      <c r="J40" s="25"/>
    </row>
    <row r="41" spans="1:12">
      <c r="C41" s="32"/>
      <c r="D41" s="32"/>
      <c r="E41" s="37" t="s">
        <v>27</v>
      </c>
      <c r="F41" s="25"/>
      <c r="G41" s="25">
        <f>-G21</f>
        <v>119.39</v>
      </c>
      <c r="H41" s="25"/>
      <c r="I41" s="25"/>
      <c r="J41" s="25"/>
    </row>
    <row r="42" spans="1:12">
      <c r="C42" s="43" t="s">
        <v>29</v>
      </c>
      <c r="D42" s="32"/>
      <c r="E42" s="37"/>
      <c r="F42" s="25"/>
      <c r="G42" s="25"/>
      <c r="H42" s="25"/>
      <c r="I42" s="25"/>
      <c r="J42" s="25"/>
    </row>
    <row r="43" spans="1:12">
      <c r="C43" s="32"/>
      <c r="D43" s="32"/>
      <c r="E43" s="37"/>
      <c r="F43" s="25"/>
      <c r="G43" s="44"/>
      <c r="H43" s="44"/>
      <c r="I43" s="44"/>
      <c r="J43" s="25"/>
    </row>
    <row r="44" spans="1:12" s="30" customFormat="1">
      <c r="A44" s="45"/>
      <c r="B44" s="45"/>
      <c r="C44" s="45"/>
      <c r="D44" s="45"/>
      <c r="E44" s="46"/>
    </row>
    <row r="45" spans="1:12">
      <c r="A45" s="14" t="s">
        <v>30</v>
      </c>
    </row>
    <row r="46" spans="1:12">
      <c r="A46" s="14"/>
      <c r="B46" s="32" t="s">
        <v>31</v>
      </c>
      <c r="C46" s="32"/>
      <c r="D46" s="32"/>
      <c r="E46" s="32"/>
      <c r="F46" s="25"/>
      <c r="K46" s="18">
        <f>H48</f>
        <v>73871628.640000001</v>
      </c>
      <c r="L46" s="22"/>
    </row>
    <row r="47" spans="1:12">
      <c r="A47" s="14"/>
      <c r="K47" s="18"/>
      <c r="L47" s="22"/>
    </row>
    <row r="48" spans="1:12">
      <c r="B48" s="37" t="s">
        <v>32</v>
      </c>
      <c r="C48" s="32"/>
      <c r="D48" s="32"/>
      <c r="E48" s="32"/>
      <c r="H48" s="47">
        <v>73871628.640000001</v>
      </c>
      <c r="I48" s="18"/>
      <c r="L48" s="22"/>
    </row>
    <row r="49" spans="2:13">
      <c r="B49" s="15"/>
      <c r="H49" s="18"/>
      <c r="I49" s="18"/>
      <c r="L49" s="22"/>
    </row>
    <row r="50" spans="2:13">
      <c r="B50" s="16" t="s">
        <v>33</v>
      </c>
      <c r="H50" s="48" t="s">
        <v>34</v>
      </c>
      <c r="K50" s="48" t="s">
        <v>34</v>
      </c>
      <c r="L50" s="49"/>
    </row>
    <row r="51" spans="2:13">
      <c r="C51" s="15" t="s">
        <v>35</v>
      </c>
      <c r="G51" s="34"/>
      <c r="H51" s="50">
        <f>+H14*0.78</f>
        <v>9074611.4159999993</v>
      </c>
      <c r="J51" s="18">
        <f t="shared" ref="J51:J56" si="0">+G51</f>
        <v>0</v>
      </c>
      <c r="K51" s="50">
        <f>+K14*0.78</f>
        <v>9074611.4159999993</v>
      </c>
      <c r="L51" s="51"/>
    </row>
    <row r="52" spans="2:13">
      <c r="C52" s="15" t="s">
        <v>36</v>
      </c>
      <c r="G52" s="25"/>
      <c r="J52" s="7">
        <f t="shared" si="0"/>
        <v>0</v>
      </c>
      <c r="L52" s="52"/>
    </row>
    <row r="53" spans="2:13">
      <c r="C53" s="8" t="s">
        <v>37</v>
      </c>
      <c r="G53" s="25"/>
      <c r="J53" s="7">
        <f t="shared" si="0"/>
        <v>0</v>
      </c>
      <c r="L53" s="53"/>
    </row>
    <row r="54" spans="2:13">
      <c r="C54" s="15" t="s">
        <v>38</v>
      </c>
      <c r="G54" s="25"/>
      <c r="J54" s="7">
        <f t="shared" si="0"/>
        <v>0</v>
      </c>
      <c r="L54" s="53"/>
    </row>
    <row r="55" spans="2:13">
      <c r="C55" s="8" t="s">
        <v>20</v>
      </c>
      <c r="G55" s="25"/>
      <c r="J55" s="7">
        <f t="shared" si="0"/>
        <v>0</v>
      </c>
      <c r="L55" s="53"/>
    </row>
    <row r="56" spans="2:13">
      <c r="C56" s="8" t="s">
        <v>21</v>
      </c>
      <c r="G56" s="25"/>
      <c r="H56" s="7">
        <f>SUM(G51:G56)</f>
        <v>0</v>
      </c>
      <c r="J56" s="20">
        <f t="shared" si="0"/>
        <v>0</v>
      </c>
      <c r="K56" s="7">
        <f>SUM(J51:J56)</f>
        <v>0</v>
      </c>
      <c r="L56" s="53"/>
    </row>
    <row r="57" spans="2:13">
      <c r="L57" s="54" t="s">
        <v>39</v>
      </c>
    </row>
    <row r="58" spans="2:13">
      <c r="B58" s="15" t="s">
        <v>40</v>
      </c>
      <c r="C58" s="7"/>
      <c r="H58" s="25">
        <v>282998.34000000003</v>
      </c>
      <c r="K58" s="7">
        <f>+H58</f>
        <v>282998.34000000003</v>
      </c>
      <c r="L58" s="55">
        <v>-5948653.8600000003</v>
      </c>
    </row>
    <row r="59" spans="2:13">
      <c r="L59" s="56" t="s">
        <v>41</v>
      </c>
    </row>
    <row r="60" spans="2:13" ht="16.5" customHeight="1">
      <c r="B60" s="8" t="s">
        <v>42</v>
      </c>
      <c r="H60" s="25"/>
      <c r="K60" s="7">
        <f>+H60</f>
        <v>0</v>
      </c>
      <c r="L60" s="56">
        <f>+K46</f>
        <v>73871628.640000001</v>
      </c>
      <c r="M60" s="57"/>
    </row>
    <row r="61" spans="2:13">
      <c r="L61" s="56" t="s">
        <v>43</v>
      </c>
    </row>
    <row r="62" spans="2:13">
      <c r="B62" s="15" t="s">
        <v>44</v>
      </c>
      <c r="L62" s="56">
        <f>+J64</f>
        <v>-142455.63</v>
      </c>
    </row>
    <row r="63" spans="2:13">
      <c r="B63" s="15"/>
      <c r="C63" s="8" t="s">
        <v>45</v>
      </c>
      <c r="G63" s="51"/>
      <c r="J63" s="25">
        <v>6231652.2000000002</v>
      </c>
      <c r="L63" s="56"/>
    </row>
    <row r="64" spans="2:13">
      <c r="B64" s="15"/>
      <c r="C64" s="8" t="s">
        <v>46</v>
      </c>
      <c r="G64" s="51"/>
      <c r="H64" s="20">
        <f>+K64</f>
        <v>6089196.5700000003</v>
      </c>
      <c r="J64" s="58">
        <v>-142455.63</v>
      </c>
      <c r="K64" s="59">
        <f>SUM(J62:J64)</f>
        <v>6089196.5700000003</v>
      </c>
      <c r="L64" s="56"/>
    </row>
    <row r="65" spans="1:14">
      <c r="H65" s="22"/>
      <c r="K65" s="51"/>
      <c r="L65" s="56" t="s">
        <v>47</v>
      </c>
      <c r="N65" s="7" t="s">
        <v>48</v>
      </c>
    </row>
    <row r="66" spans="1:14" ht="13.5" thickBot="1">
      <c r="B66" s="37" t="s">
        <v>49</v>
      </c>
      <c r="C66" s="32"/>
      <c r="D66" s="32"/>
      <c r="E66" s="32"/>
      <c r="H66" s="60">
        <f>+H48+H56+H58+H60-H64</f>
        <v>68065430.409999996</v>
      </c>
      <c r="K66" s="60">
        <f>+K46+K56+K58+K60-K64</f>
        <v>68065430.409999996</v>
      </c>
      <c r="L66" s="61">
        <f>+L58+L60-L62-L64</f>
        <v>68065430.409999996</v>
      </c>
      <c r="N66" s="7">
        <f>L66-K66</f>
        <v>0</v>
      </c>
    </row>
    <row r="67" spans="1:14">
      <c r="J67" s="7" t="s">
        <v>50</v>
      </c>
    </row>
    <row r="68" spans="1:14">
      <c r="A68" s="62" t="s">
        <v>51</v>
      </c>
    </row>
    <row r="69" spans="1:14">
      <c r="A69" s="14"/>
      <c r="B69" s="8" t="str">
        <f>+B46</f>
        <v>BALANCE FORWARDED FROM FISCAL YEAR 2023</v>
      </c>
      <c r="K69" s="18">
        <f>+H71</f>
        <v>38612985.210000001</v>
      </c>
    </row>
    <row r="70" spans="1:14">
      <c r="A70" s="14"/>
      <c r="K70" s="18"/>
    </row>
    <row r="71" spans="1:14">
      <c r="B71" s="15" t="str">
        <f>+B48</f>
        <v>CASH BALANCE JUNE 30, 2023</v>
      </c>
      <c r="H71" s="47">
        <v>38612985.210000001</v>
      </c>
      <c r="I71" s="18"/>
    </row>
    <row r="72" spans="1:14">
      <c r="B72" s="15"/>
      <c r="H72" s="18"/>
      <c r="I72" s="18"/>
    </row>
    <row r="73" spans="1:14">
      <c r="B73" s="16" t="str">
        <f>+B50</f>
        <v>REVENUE DISTRIBUTION INCOME (REVENUE DETAIL WORKSHEET):</v>
      </c>
    </row>
    <row r="74" spans="1:14">
      <c r="C74" s="15" t="str">
        <f>+C51</f>
        <v>REVENUE DISTRIBUTION (N114)</v>
      </c>
      <c r="H74" s="63" t="s">
        <v>52</v>
      </c>
      <c r="K74" s="63" t="s">
        <v>52</v>
      </c>
    </row>
    <row r="75" spans="1:14">
      <c r="C75" s="15"/>
      <c r="D75" s="64" t="s">
        <v>53</v>
      </c>
      <c r="F75" s="17"/>
      <c r="G75" s="18"/>
      <c r="H75" s="50">
        <f>+H14*0.22</f>
        <v>2559505.784</v>
      </c>
      <c r="I75" s="50">
        <f>+I14*0.28</f>
        <v>0</v>
      </c>
      <c r="J75" s="50"/>
      <c r="K75" s="50">
        <f>+K14*0.22</f>
        <v>2559505.784</v>
      </c>
      <c r="L75" s="65" t="s">
        <v>54</v>
      </c>
    </row>
    <row r="76" spans="1:14" ht="15">
      <c r="C76" s="15"/>
      <c r="D76" s="66" t="s">
        <v>55</v>
      </c>
      <c r="F76" s="19"/>
      <c r="G76" s="18">
        <f>SUM(F75:F76)</f>
        <v>0</v>
      </c>
      <c r="J76" s="18">
        <f t="shared" ref="J76:J81" si="1">+G76</f>
        <v>0</v>
      </c>
      <c r="L76" s="67">
        <f>+K11+J14</f>
        <v>4808872.96</v>
      </c>
    </row>
    <row r="77" spans="1:14">
      <c r="C77" s="15" t="str">
        <f>+C52</f>
        <v>REVENUE REFUNDS:  PRIOR YEAR</v>
      </c>
      <c r="G77" s="25"/>
      <c r="J77" s="7">
        <f t="shared" si="1"/>
        <v>0</v>
      </c>
      <c r="L77" s="68" t="s">
        <v>56</v>
      </c>
    </row>
    <row r="78" spans="1:14">
      <c r="C78" s="8" t="str">
        <f>+C53</f>
        <v>REVENUE REFUNDS:  CURRENT YEAR</v>
      </c>
      <c r="G78" s="25"/>
      <c r="J78" s="7">
        <f t="shared" si="1"/>
        <v>0</v>
      </c>
      <c r="L78" s="69">
        <f>+L76-J76</f>
        <v>4808872.96</v>
      </c>
    </row>
    <row r="79" spans="1:14">
      <c r="C79" s="15" t="str">
        <f>+C54</f>
        <v>REFUND OF PRIOR YEAR DISBURSEMENTS (R881)</v>
      </c>
      <c r="G79" s="25"/>
      <c r="J79" s="7">
        <f t="shared" si="1"/>
        <v>0</v>
      </c>
    </row>
    <row r="80" spans="1:14">
      <c r="C80" s="8" t="str">
        <f>+C55</f>
        <v>UNHONORED CHECKS</v>
      </c>
      <c r="G80" s="25"/>
      <c r="J80" s="7">
        <f t="shared" si="1"/>
        <v>0</v>
      </c>
    </row>
    <row r="81" spans="1:15">
      <c r="C81" s="8" t="str">
        <f>+C56</f>
        <v>RECEIPT ADJUSTMENTS</v>
      </c>
      <c r="G81" s="26"/>
      <c r="H81" s="7">
        <f>SUM(G75:G81)</f>
        <v>0</v>
      </c>
      <c r="J81" s="20">
        <f t="shared" si="1"/>
        <v>0</v>
      </c>
      <c r="K81" s="7">
        <f>SUM(J76:J81)</f>
        <v>0</v>
      </c>
    </row>
    <row r="83" spans="1:15">
      <c r="B83" s="15" t="str">
        <f>+B58</f>
        <v>INVESTMENT INCOME (R771)</v>
      </c>
      <c r="C83" s="7"/>
      <c r="H83" s="25">
        <v>147102.98000000001</v>
      </c>
      <c r="K83" s="7">
        <f>+H83</f>
        <v>147102.98000000001</v>
      </c>
    </row>
    <row r="84" spans="1:15">
      <c r="L84" s="54" t="s">
        <v>39</v>
      </c>
    </row>
    <row r="85" spans="1:15">
      <c r="B85" s="15" t="str">
        <f>+B60</f>
        <v>OTHER REVENUE</v>
      </c>
      <c r="C85" s="7"/>
      <c r="H85" s="25"/>
      <c r="K85" s="7">
        <f>+H85</f>
        <v>0</v>
      </c>
      <c r="L85" s="67">
        <v>-3427222.92</v>
      </c>
    </row>
    <row r="86" spans="1:15">
      <c r="L86" s="56" t="s">
        <v>41</v>
      </c>
    </row>
    <row r="87" spans="1:15" ht="15">
      <c r="B87" s="16" t="s">
        <v>57</v>
      </c>
      <c r="H87" s="59">
        <f>+K87</f>
        <v>3574325.9</v>
      </c>
      <c r="K87" s="70">
        <v>3574325.9</v>
      </c>
      <c r="L87" s="56">
        <f>+K69</f>
        <v>38612985.210000001</v>
      </c>
    </row>
    <row r="88" spans="1:15">
      <c r="L88" s="56" t="s">
        <v>47</v>
      </c>
      <c r="N88" s="7" t="s">
        <v>48</v>
      </c>
    </row>
    <row r="89" spans="1:15" ht="13.5" thickBot="1">
      <c r="B89" s="8" t="str">
        <f>+B66</f>
        <v>CASH BALANCE at the end of Accounting Period 1</v>
      </c>
      <c r="H89" s="60">
        <f>+H71+H81+H83+H85-H87</f>
        <v>35185762.289999999</v>
      </c>
      <c r="K89" s="60">
        <f>+K69+K81+K83+K85-K87</f>
        <v>35185762.289999999</v>
      </c>
      <c r="L89" s="61">
        <f>+L85+L87</f>
        <v>35185762.289999999</v>
      </c>
      <c r="N89" s="7">
        <f>L89-K89</f>
        <v>0</v>
      </c>
    </row>
    <row r="90" spans="1:15">
      <c r="G90" s="28"/>
    </row>
    <row r="92" spans="1:15">
      <c r="A92" s="8" t="s">
        <v>58</v>
      </c>
    </row>
    <row r="93" spans="1:15" ht="28.5" customHeight="1">
      <c r="A93" s="45"/>
      <c r="B93" s="45"/>
      <c r="C93" s="126" t="s">
        <v>59</v>
      </c>
      <c r="D93" s="126"/>
      <c r="E93" s="126"/>
      <c r="F93" s="126"/>
      <c r="G93" s="126"/>
      <c r="H93" s="126"/>
      <c r="I93" s="126"/>
      <c r="J93" s="126"/>
      <c r="K93" s="126"/>
      <c r="L93" s="126"/>
      <c r="M93" s="126"/>
      <c r="N93" s="126"/>
      <c r="O93" s="30"/>
    </row>
    <row r="94" spans="1:15" s="30" customFormat="1" ht="14.45" customHeight="1">
      <c r="A94" s="45"/>
      <c r="B94" s="45"/>
      <c r="C94" s="71"/>
      <c r="D94" s="71"/>
      <c r="E94" s="71"/>
      <c r="F94" s="71"/>
      <c r="G94" s="71"/>
      <c r="H94" s="71"/>
      <c r="I94" s="71"/>
      <c r="J94" s="71"/>
      <c r="K94" s="71"/>
      <c r="L94" s="71"/>
      <c r="M94" s="71"/>
      <c r="N94" s="71"/>
    </row>
    <row r="95" spans="1:15">
      <c r="C95" s="127" t="s">
        <v>60</v>
      </c>
      <c r="D95" s="127"/>
      <c r="E95" s="127"/>
      <c r="F95" s="127"/>
      <c r="G95" s="127"/>
      <c r="H95" s="127"/>
      <c r="I95" s="127"/>
      <c r="J95" s="127"/>
      <c r="K95" s="127"/>
      <c r="L95" s="127"/>
      <c r="M95" s="127"/>
      <c r="N95" s="127"/>
    </row>
    <row r="96" spans="1:15" ht="12.95" customHeight="1">
      <c r="C96" s="127" t="s">
        <v>61</v>
      </c>
      <c r="D96" s="127"/>
      <c r="E96" s="127"/>
      <c r="F96" s="127"/>
      <c r="G96" s="127"/>
      <c r="H96" s="127"/>
      <c r="I96" s="127"/>
      <c r="J96" s="127"/>
      <c r="K96" s="127"/>
      <c r="L96" s="127"/>
      <c r="M96" s="127"/>
      <c r="N96" s="127"/>
    </row>
    <row r="97" spans="3:12">
      <c r="C97" s="72"/>
      <c r="D97" s="72"/>
      <c r="E97" s="72"/>
      <c r="F97" s="72"/>
      <c r="G97" s="72"/>
      <c r="H97" s="72"/>
      <c r="I97" s="72"/>
      <c r="J97" s="72"/>
      <c r="K97" s="72"/>
      <c r="L97" s="72"/>
    </row>
    <row r="98" spans="3:12">
      <c r="C98" s="72"/>
      <c r="D98" s="72"/>
      <c r="E98" s="72"/>
      <c r="F98" s="72"/>
      <c r="G98" s="72"/>
      <c r="H98" s="72"/>
      <c r="I98" s="72"/>
      <c r="J98" s="72"/>
      <c r="K98" s="72"/>
      <c r="L98" s="72"/>
    </row>
    <row r="99" spans="3:12">
      <c r="C99" s="72"/>
      <c r="D99" s="72"/>
      <c r="E99" s="72"/>
      <c r="F99" s="72"/>
      <c r="G99" s="72"/>
      <c r="H99" s="72"/>
      <c r="I99" s="72"/>
      <c r="J99" s="72"/>
      <c r="K99" s="72"/>
      <c r="L99" s="72"/>
    </row>
  </sheetData>
  <mergeCells count="3">
    <mergeCell ref="C93:N93"/>
    <mergeCell ref="C95:N95"/>
    <mergeCell ref="C96:N9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6"/>
  <sheetViews>
    <sheetView workbookViewId="0">
      <selection sqref="A1:IV65536"/>
    </sheetView>
  </sheetViews>
  <sheetFormatPr defaultColWidth="9.140625" defaultRowHeight="15"/>
  <cols>
    <col min="1" max="1" width="1.7109375" style="64" customWidth="1"/>
    <col min="2" max="4" width="3.7109375" style="64" customWidth="1"/>
    <col min="5" max="5" width="29.7109375" style="64" customWidth="1"/>
    <col min="6" max="6" width="14.7109375" style="74" customWidth="1"/>
    <col min="7" max="7" width="1.7109375" style="74" customWidth="1"/>
    <col min="8" max="9" width="14.7109375" style="74" customWidth="1"/>
    <col min="10" max="11" width="1.7109375" style="74" customWidth="1"/>
    <col min="12" max="13" width="14.7109375" style="74" customWidth="1"/>
    <col min="14" max="14" width="1.7109375" style="74" customWidth="1"/>
    <col min="15" max="15" width="14.42578125" style="74" hidden="1" customWidth="1"/>
    <col min="16" max="16384" width="9.140625" style="74"/>
  </cols>
  <sheetData>
    <row r="1" spans="1:16" ht="15.75">
      <c r="A1" s="1" t="str">
        <f>+'[1]JUL WKSHT'!A1</f>
        <v>COMMONWEALTH OF KENTUCKY</v>
      </c>
      <c r="B1" s="73"/>
      <c r="C1" s="73"/>
      <c r="D1" s="73"/>
      <c r="E1" s="73"/>
      <c r="F1" s="73"/>
      <c r="G1" s="73"/>
      <c r="H1" s="73"/>
      <c r="I1" s="73"/>
      <c r="J1" s="73"/>
      <c r="K1" s="73"/>
      <c r="L1" s="73"/>
      <c r="M1" s="73"/>
      <c r="N1" s="73"/>
    </row>
    <row r="2" spans="1:16" ht="15.75">
      <c r="A2" s="3" t="str">
        <f>+'[1]JUL WKSHT'!A2</f>
        <v>LAW ENFORCEMENT FOUNDATION AND FIREFIGHTERS FOUNDATION FUNDS</v>
      </c>
      <c r="B2" s="73"/>
      <c r="C2" s="73"/>
      <c r="D2" s="73"/>
      <c r="E2" s="73"/>
      <c r="F2" s="73"/>
      <c r="G2" s="73"/>
      <c r="H2" s="73"/>
      <c r="I2" s="73"/>
      <c r="J2" s="73"/>
      <c r="K2" s="73"/>
      <c r="L2" s="73"/>
      <c r="M2" s="73"/>
      <c r="N2" s="73"/>
    </row>
    <row r="3" spans="1:16" ht="15.75">
      <c r="A3" s="3" t="s">
        <v>62</v>
      </c>
      <c r="B3" s="73"/>
      <c r="C3" s="73"/>
      <c r="D3" s="73"/>
      <c r="E3" s="73"/>
      <c r="F3" s="73"/>
      <c r="G3" s="73"/>
      <c r="H3" s="73"/>
      <c r="I3" s="73"/>
      <c r="J3" s="73"/>
      <c r="K3" s="73"/>
      <c r="L3" s="73"/>
      <c r="M3" s="73"/>
      <c r="N3" s="73"/>
    </row>
    <row r="4" spans="1:16" ht="15.75">
      <c r="A4" s="3" t="str">
        <f>+'[1]JUL WKSHT'!A4</f>
        <v>FOR THE PERIOD JULY 1, 2023 - JULY 31, 2023 (Updated 8/18/2023)</v>
      </c>
      <c r="B4" s="73"/>
      <c r="C4" s="73"/>
      <c r="D4" s="73"/>
      <c r="E4" s="73"/>
      <c r="F4" s="73"/>
      <c r="G4" s="73"/>
      <c r="H4" s="73"/>
      <c r="I4" s="73"/>
      <c r="J4" s="73"/>
      <c r="K4" s="73"/>
      <c r="L4" s="73"/>
      <c r="M4" s="73"/>
      <c r="N4" s="73"/>
    </row>
    <row r="5" spans="1:16" ht="4.9000000000000004" customHeight="1" thickBot="1">
      <c r="A5" s="75"/>
      <c r="B5" s="75"/>
      <c r="C5" s="75"/>
      <c r="D5" s="75"/>
      <c r="E5" s="75"/>
      <c r="F5" s="75"/>
      <c r="G5" s="75"/>
      <c r="H5" s="75"/>
      <c r="I5" s="75"/>
      <c r="J5" s="75"/>
      <c r="K5" s="75"/>
      <c r="L5" s="75"/>
      <c r="M5" s="75"/>
      <c r="N5" s="75"/>
    </row>
    <row r="6" spans="1:16" ht="15.75" thickBot="1"/>
    <row r="7" spans="1:16" ht="15.75" thickBot="1">
      <c r="A7" s="76" t="s">
        <v>63</v>
      </c>
      <c r="B7" s="77"/>
      <c r="C7" s="77"/>
      <c r="D7" s="77"/>
      <c r="E7" s="78"/>
      <c r="F7" s="79"/>
      <c r="G7" s="80"/>
      <c r="H7"/>
      <c r="I7"/>
      <c r="J7"/>
      <c r="K7"/>
      <c r="L7"/>
      <c r="M7"/>
      <c r="N7"/>
      <c r="O7" s="81" t="s">
        <v>6</v>
      </c>
    </row>
    <row r="8" spans="1:16" ht="15.75" thickBot="1">
      <c r="A8" s="82"/>
      <c r="B8" s="83"/>
      <c r="C8" s="83"/>
      <c r="D8" s="83"/>
      <c r="E8" s="84"/>
      <c r="F8" s="85"/>
      <c r="G8" s="86" t="s">
        <v>4</v>
      </c>
      <c r="H8" s="87"/>
      <c r="I8" s="87"/>
      <c r="J8" s="88"/>
      <c r="K8" s="86" t="s">
        <v>5</v>
      </c>
      <c r="L8" s="87"/>
      <c r="M8" s="87"/>
      <c r="N8" s="88"/>
      <c r="O8" s="89"/>
    </row>
    <row r="9" spans="1:16">
      <c r="A9" s="90"/>
      <c r="B9" s="78"/>
      <c r="C9" s="78"/>
      <c r="D9" s="78"/>
      <c r="E9" s="78"/>
      <c r="F9" s="79"/>
      <c r="G9" s="91"/>
      <c r="H9" s="92"/>
      <c r="I9" s="92"/>
      <c r="J9" s="79"/>
      <c r="K9" s="91"/>
      <c r="L9" s="92"/>
      <c r="M9" s="92"/>
      <c r="N9" s="79"/>
    </row>
    <row r="10" spans="1:16">
      <c r="A10" s="93"/>
      <c r="B10" s="94" t="s">
        <v>64</v>
      </c>
      <c r="C10" s="94"/>
      <c r="D10" s="95"/>
      <c r="E10" s="96"/>
      <c r="F10" s="97"/>
      <c r="G10" s="98"/>
      <c r="H10" s="80"/>
      <c r="I10" s="99"/>
      <c r="J10" s="100"/>
      <c r="K10" s="98"/>
      <c r="L10" s="80"/>
      <c r="M10" s="99"/>
      <c r="N10" s="100"/>
    </row>
    <row r="11" spans="1:16">
      <c r="A11" s="93"/>
      <c r="B11" s="94"/>
      <c r="C11" s="94" t="str">
        <f>+'[1]JUL WKSHT'!C10</f>
        <v>VOLUNTEER FIRE DEPARTMENT AID</v>
      </c>
      <c r="D11" s="95"/>
      <c r="E11" s="96"/>
      <c r="F11" s="97"/>
      <c r="G11" s="98"/>
      <c r="H11" s="99">
        <f>+'[1]JUL WKSHT'!H11</f>
        <v>2249367.17</v>
      </c>
      <c r="I11" s="99"/>
      <c r="J11" s="100"/>
      <c r="K11" s="98"/>
      <c r="L11" s="99">
        <f>+'[1]JUL WKSHT'!K11</f>
        <v>2249367.17</v>
      </c>
      <c r="M11" s="99"/>
      <c r="N11" s="100"/>
    </row>
    <row r="12" spans="1:16">
      <c r="A12" s="93"/>
      <c r="B12" s="94"/>
      <c r="C12" s="94" t="str">
        <f>+'[1]JUL WKSHT'!C12</f>
        <v>LAW ENFORCEMENT AND FIREFIGHTERS FUND</v>
      </c>
      <c r="D12" s="95"/>
      <c r="E12" s="96"/>
      <c r="F12" s="97"/>
      <c r="G12" s="98"/>
      <c r="H12" s="101">
        <f>+'[1]JUL WKSHT'!H14</f>
        <v>11634117.199999999</v>
      </c>
      <c r="I12" s="99">
        <f>SUM(H11:H12)</f>
        <v>13883484.369999999</v>
      </c>
      <c r="J12" s="100"/>
      <c r="K12" s="98"/>
      <c r="L12" s="101">
        <f>+'[1]JUL WKSHT'!K14</f>
        <v>11634117.199999999</v>
      </c>
      <c r="M12" s="99">
        <f>SUM(L11:L12)</f>
        <v>13883484.369999999</v>
      </c>
      <c r="N12" s="100"/>
    </row>
    <row r="13" spans="1:16">
      <c r="A13" s="93"/>
      <c r="B13" s="94" t="s">
        <v>16</v>
      </c>
      <c r="C13" s="96"/>
      <c r="D13" s="94"/>
      <c r="E13" s="96"/>
      <c r="F13" s="97"/>
      <c r="G13" s="98"/>
      <c r="H13" s="80"/>
      <c r="I13" s="80">
        <f>+'[1]JUL WKSHT'!H21</f>
        <v>-542.70000000000005</v>
      </c>
      <c r="J13" s="97"/>
      <c r="K13" s="98"/>
      <c r="L13" s="80"/>
      <c r="M13" s="80">
        <f>+'[1]JUL WKSHT'!K21</f>
        <v>-542.70000000000005</v>
      </c>
      <c r="N13" s="97"/>
    </row>
    <row r="14" spans="1:16">
      <c r="A14" s="102"/>
      <c r="B14" s="95" t="s">
        <v>20</v>
      </c>
      <c r="C14" s="96"/>
      <c r="D14" s="95"/>
      <c r="E14" s="96"/>
      <c r="F14" s="97"/>
      <c r="G14" s="98"/>
      <c r="H14" s="80"/>
      <c r="I14" s="80">
        <f>+'[1]JUL WKSHT'!H25</f>
        <v>0</v>
      </c>
      <c r="J14" s="97"/>
      <c r="K14" s="98"/>
      <c r="L14" s="80"/>
      <c r="M14" s="80">
        <f>+'[1]JUL WKSHT'!K25</f>
        <v>0</v>
      </c>
      <c r="N14" s="97"/>
    </row>
    <row r="15" spans="1:16">
      <c r="A15" s="102"/>
      <c r="B15" s="95" t="s">
        <v>21</v>
      </c>
      <c r="C15" s="96"/>
      <c r="D15" s="95"/>
      <c r="E15" s="96"/>
      <c r="F15" s="97"/>
      <c r="G15" s="98"/>
      <c r="H15" s="80"/>
      <c r="I15" s="22">
        <f>+'[1]JUL WKSHT'!H29</f>
        <v>-25.4</v>
      </c>
      <c r="J15" s="103"/>
      <c r="K15" s="98"/>
      <c r="L15" s="80"/>
      <c r="M15" s="22">
        <f>+'[1]JUL WKSHT'!K29</f>
        <v>-25.4</v>
      </c>
      <c r="N15" s="103"/>
    </row>
    <row r="16" spans="1:16" ht="15.75" thickBot="1">
      <c r="A16" s="104"/>
      <c r="B16" s="96"/>
      <c r="C16" s="94" t="s">
        <v>22</v>
      </c>
      <c r="D16" s="96"/>
      <c r="E16" s="96"/>
      <c r="F16" s="97"/>
      <c r="G16" s="98"/>
      <c r="H16" s="80"/>
      <c r="I16" s="105">
        <f>SUM(I10:I15)</f>
        <v>13882916.27</v>
      </c>
      <c r="J16" s="106"/>
      <c r="K16" s="98"/>
      <c r="L16" s="80"/>
      <c r="M16" s="105">
        <f>SUM(M10:M15)</f>
        <v>13882916.27</v>
      </c>
      <c r="N16" s="106"/>
      <c r="O16" s="74">
        <f>+I16-'[1]JUL WKSHT'!H30</f>
        <v>0</v>
      </c>
      <c r="P16" s="74" t="s">
        <v>65</v>
      </c>
    </row>
    <row r="17" spans="1:15" ht="15.75" thickBot="1">
      <c r="A17" s="107"/>
      <c r="B17" s="84"/>
      <c r="C17" s="84"/>
      <c r="D17" s="84"/>
      <c r="E17" s="84"/>
      <c r="F17" s="85"/>
      <c r="G17" s="108"/>
      <c r="H17" s="109"/>
      <c r="I17" s="109"/>
      <c r="J17" s="85"/>
      <c r="K17" s="108"/>
      <c r="L17" s="109"/>
      <c r="M17" s="109"/>
      <c r="N17" s="85"/>
      <c r="O17" s="74">
        <f>+M16-'[1]JUL WKSHT'!K30</f>
        <v>0</v>
      </c>
    </row>
    <row r="18" spans="1:15" ht="15.75" thickBot="1">
      <c r="E18" s="110"/>
    </row>
    <row r="19" spans="1:15" ht="15.75" thickBot="1">
      <c r="A19" s="76" t="s">
        <v>66</v>
      </c>
      <c r="B19" s="77"/>
      <c r="C19" s="77"/>
      <c r="D19" s="77"/>
      <c r="E19" s="78"/>
      <c r="F19" s="79"/>
      <c r="G19" s="80"/>
      <c r="H19"/>
      <c r="I19"/>
      <c r="J19"/>
      <c r="K19"/>
      <c r="L19"/>
      <c r="M19"/>
      <c r="N19"/>
    </row>
    <row r="20" spans="1:15" ht="15.75" thickBot="1">
      <c r="A20" s="82"/>
      <c r="B20" s="83"/>
      <c r="C20" s="83"/>
      <c r="D20" s="83"/>
      <c r="E20" s="84"/>
      <c r="F20" s="85"/>
      <c r="G20" s="86" t="s">
        <v>4</v>
      </c>
      <c r="H20" s="87"/>
      <c r="I20" s="87"/>
      <c r="J20" s="88"/>
      <c r="K20" s="86" t="s">
        <v>5</v>
      </c>
      <c r="L20" s="87"/>
      <c r="M20" s="87"/>
      <c r="N20" s="88"/>
    </row>
    <row r="21" spans="1:15">
      <c r="A21" s="76"/>
      <c r="B21" s="78"/>
      <c r="C21" s="78"/>
      <c r="D21" s="78"/>
      <c r="E21" s="78"/>
      <c r="F21" s="79"/>
      <c r="G21" s="91"/>
      <c r="H21" s="111"/>
      <c r="I21" s="111"/>
      <c r="J21" s="112"/>
      <c r="K21" s="91"/>
      <c r="L21" s="111"/>
      <c r="M21" s="111"/>
      <c r="N21" s="112"/>
    </row>
    <row r="22" spans="1:15">
      <c r="A22" s="102"/>
      <c r="B22" s="95" t="str">
        <f>+'[1]JUL WKSHT'!B46</f>
        <v>BALANCE FORWARDED FROM FISCAL YEAR 2023</v>
      </c>
      <c r="C22" s="96"/>
      <c r="D22" s="95"/>
      <c r="E22" s="95"/>
      <c r="F22" s="97"/>
      <c r="G22" s="98"/>
      <c r="H22" s="80"/>
      <c r="I22" s="80"/>
      <c r="J22" s="97"/>
      <c r="K22" s="98"/>
      <c r="L22" s="80"/>
      <c r="M22" s="99">
        <f>+'[1]JUL WKSHT'!K46</f>
        <v>73871628.640000001</v>
      </c>
      <c r="N22" s="97"/>
    </row>
    <row r="23" spans="1:15">
      <c r="A23" s="113"/>
      <c r="B23" s="114"/>
      <c r="C23" s="95"/>
      <c r="D23" s="95"/>
      <c r="E23" s="95"/>
      <c r="F23" s="97"/>
      <c r="G23" s="98"/>
      <c r="H23" s="80"/>
      <c r="I23" s="80"/>
      <c r="J23" s="97"/>
      <c r="K23" s="98"/>
      <c r="L23" s="80"/>
      <c r="M23" s="80"/>
      <c r="N23" s="97"/>
    </row>
    <row r="24" spans="1:15">
      <c r="A24" s="93"/>
      <c r="B24" s="94" t="str">
        <f>+'[1]JUL WKSHT'!B48</f>
        <v>CASH BALANCE JUNE 30, 2023</v>
      </c>
      <c r="C24" s="96"/>
      <c r="D24" s="95"/>
      <c r="E24" s="95"/>
      <c r="F24" s="97"/>
      <c r="G24" s="98"/>
      <c r="H24" s="80"/>
      <c r="I24" s="115">
        <f>+'[1]JUL WKSHT'!H48</f>
        <v>73871628.640000001</v>
      </c>
      <c r="J24" s="106"/>
      <c r="K24" s="98"/>
      <c r="L24" s="80"/>
      <c r="M24" s="115"/>
      <c r="N24" s="106"/>
    </row>
    <row r="25" spans="1:15">
      <c r="A25" s="102"/>
      <c r="B25" s="95"/>
      <c r="C25" s="94"/>
      <c r="D25" s="95"/>
      <c r="E25" s="95"/>
      <c r="F25" s="97"/>
      <c r="G25" s="98"/>
      <c r="H25" s="80"/>
      <c r="I25" s="115"/>
      <c r="J25" s="106"/>
      <c r="K25" s="98"/>
      <c r="L25" s="80"/>
      <c r="M25" s="115"/>
      <c r="N25" s="106"/>
    </row>
    <row r="26" spans="1:15">
      <c r="A26" s="116"/>
      <c r="B26" s="117" t="s">
        <v>67</v>
      </c>
      <c r="C26" s="95"/>
      <c r="D26" s="95"/>
      <c r="E26" s="95"/>
      <c r="F26" s="97"/>
      <c r="G26" s="98"/>
      <c r="H26" s="80"/>
      <c r="I26" s="80"/>
      <c r="J26" s="97"/>
      <c r="K26" s="98"/>
      <c r="L26" s="80"/>
      <c r="M26" s="80"/>
      <c r="N26" s="97"/>
    </row>
    <row r="27" spans="1:15">
      <c r="A27" s="102"/>
      <c r="B27" s="95"/>
      <c r="C27" s="117" t="s">
        <v>68</v>
      </c>
      <c r="D27" s="95"/>
      <c r="E27" s="95"/>
      <c r="F27" s="97"/>
      <c r="G27" s="98"/>
      <c r="H27" s="115">
        <f>+'[1]JUL WKSHT'!G51</f>
        <v>0</v>
      </c>
      <c r="I27" s="96"/>
      <c r="J27" s="118"/>
      <c r="K27" s="98" t="s">
        <v>69</v>
      </c>
      <c r="L27" s="115">
        <f t="shared" ref="L27:L32" si="0">+H27</f>
        <v>0</v>
      </c>
      <c r="M27" s="96"/>
      <c r="N27" s="118"/>
      <c r="O27" s="119"/>
    </row>
    <row r="28" spans="1:15">
      <c r="A28" s="102"/>
      <c r="B28" s="95"/>
      <c r="C28" s="94" t="s">
        <v>36</v>
      </c>
      <c r="D28" s="95"/>
      <c r="E28" s="95"/>
      <c r="F28" s="97"/>
      <c r="G28" s="98"/>
      <c r="H28" s="80">
        <f>+'[1]JUL WKSHT'!G52</f>
        <v>0</v>
      </c>
      <c r="I28" s="96"/>
      <c r="J28" s="118"/>
      <c r="K28" s="98"/>
      <c r="L28" s="80">
        <f t="shared" si="0"/>
        <v>0</v>
      </c>
      <c r="M28" s="96"/>
      <c r="N28" s="118"/>
      <c r="O28" s="120"/>
    </row>
    <row r="29" spans="1:15">
      <c r="A29" s="102"/>
      <c r="B29" s="95"/>
      <c r="C29" s="95" t="s">
        <v>37</v>
      </c>
      <c r="D29" s="95"/>
      <c r="E29" s="95"/>
      <c r="F29" s="97"/>
      <c r="G29" s="98"/>
      <c r="H29" s="80">
        <f>+'[1]JUL WKSHT'!G53</f>
        <v>0</v>
      </c>
      <c r="I29" s="96"/>
      <c r="J29" s="118"/>
      <c r="K29" s="98"/>
      <c r="L29" s="80">
        <f t="shared" si="0"/>
        <v>0</v>
      </c>
      <c r="M29" s="96"/>
      <c r="N29" s="118"/>
      <c r="O29" s="120"/>
    </row>
    <row r="30" spans="1:15">
      <c r="A30" s="102"/>
      <c r="B30" s="95"/>
      <c r="C30" s="94" t="s">
        <v>70</v>
      </c>
      <c r="D30" s="95"/>
      <c r="E30" s="95"/>
      <c r="F30" s="97"/>
      <c r="G30" s="98"/>
      <c r="H30" s="80">
        <f>+'[1]JUL WKSHT'!G54</f>
        <v>0</v>
      </c>
      <c r="I30" s="96"/>
      <c r="J30" s="118"/>
      <c r="K30" s="98"/>
      <c r="L30" s="80">
        <f t="shared" si="0"/>
        <v>0</v>
      </c>
      <c r="M30" s="96"/>
      <c r="N30" s="118"/>
      <c r="O30" s="120"/>
    </row>
    <row r="31" spans="1:15">
      <c r="A31" s="102"/>
      <c r="B31" s="95"/>
      <c r="C31" s="95" t="s">
        <v>20</v>
      </c>
      <c r="D31" s="95"/>
      <c r="E31" s="95"/>
      <c r="F31" s="97"/>
      <c r="G31" s="98"/>
      <c r="H31" s="80">
        <f>+'[1]JUL WKSHT'!G55</f>
        <v>0</v>
      </c>
      <c r="I31" s="96"/>
      <c r="J31" s="118"/>
      <c r="K31" s="98"/>
      <c r="L31" s="80">
        <f t="shared" si="0"/>
        <v>0</v>
      </c>
      <c r="M31" s="96"/>
      <c r="N31" s="118"/>
      <c r="O31" s="120"/>
    </row>
    <row r="32" spans="1:15">
      <c r="A32" s="102"/>
      <c r="B32" s="95"/>
      <c r="C32" s="95" t="s">
        <v>21</v>
      </c>
      <c r="D32" s="95"/>
      <c r="E32" s="95"/>
      <c r="F32" s="97"/>
      <c r="G32" s="98"/>
      <c r="H32" s="101">
        <f>+'[1]JUL WKSHT'!G56</f>
        <v>0</v>
      </c>
      <c r="I32" s="80">
        <f>SUM(H27:H32)</f>
        <v>0</v>
      </c>
      <c r="J32" s="97"/>
      <c r="K32" s="98"/>
      <c r="L32" s="101">
        <f t="shared" si="0"/>
        <v>0</v>
      </c>
      <c r="M32" s="80">
        <f>SUM(L27:L32)</f>
        <v>0</v>
      </c>
      <c r="N32" s="97"/>
    </row>
    <row r="33" spans="1:15">
      <c r="A33" s="102"/>
      <c r="B33" s="95"/>
      <c r="C33" s="95"/>
      <c r="D33" s="95"/>
      <c r="E33" s="95"/>
      <c r="F33" s="97"/>
      <c r="G33" s="98"/>
      <c r="H33" s="80"/>
      <c r="I33" s="80"/>
      <c r="J33" s="97"/>
      <c r="K33" s="98"/>
      <c r="L33" s="80"/>
      <c r="M33" s="80"/>
      <c r="N33" s="97"/>
    </row>
    <row r="34" spans="1:15">
      <c r="A34" s="93"/>
      <c r="B34" s="94" t="s">
        <v>71</v>
      </c>
      <c r="C34" s="96"/>
      <c r="D34" s="95"/>
      <c r="E34" s="95"/>
      <c r="F34" s="97"/>
      <c r="G34" s="98"/>
      <c r="H34" s="80"/>
      <c r="I34" s="80">
        <f>+'[1]JUL WKSHT'!H58</f>
        <v>282998.34000000003</v>
      </c>
      <c r="J34" s="97"/>
      <c r="K34" s="98"/>
      <c r="L34" s="80"/>
      <c r="M34" s="80">
        <f>+I34</f>
        <v>282998.34000000003</v>
      </c>
      <c r="N34" s="97"/>
    </row>
    <row r="35" spans="1:15">
      <c r="A35" s="102"/>
      <c r="B35" s="95"/>
      <c r="C35" s="95"/>
      <c r="D35" s="95"/>
      <c r="E35" s="95"/>
      <c r="F35" s="97"/>
      <c r="G35" s="98"/>
      <c r="H35" s="80"/>
      <c r="I35" s="80"/>
      <c r="J35" s="97"/>
      <c r="K35" s="98"/>
      <c r="L35" s="80"/>
      <c r="M35" s="80"/>
      <c r="N35" s="97"/>
    </row>
    <row r="36" spans="1:15">
      <c r="A36" s="102"/>
      <c r="B36" s="95" t="s">
        <v>42</v>
      </c>
      <c r="C36" s="95"/>
      <c r="D36" s="95"/>
      <c r="E36" s="95"/>
      <c r="F36" s="97"/>
      <c r="G36" s="98"/>
      <c r="H36" s="80"/>
      <c r="I36" s="80">
        <f>+'[1]JUL WKSHT'!H60</f>
        <v>0</v>
      </c>
      <c r="J36" s="97"/>
      <c r="K36" s="98"/>
      <c r="L36" s="80"/>
      <c r="M36" s="80">
        <f>+I36</f>
        <v>0</v>
      </c>
      <c r="N36" s="97"/>
    </row>
    <row r="37" spans="1:15">
      <c r="A37" s="102"/>
      <c r="B37" s="95"/>
      <c r="C37" s="95"/>
      <c r="D37" s="95"/>
      <c r="E37" s="95"/>
      <c r="F37" s="97"/>
      <c r="G37" s="98"/>
      <c r="H37" s="80"/>
      <c r="I37" s="80"/>
      <c r="J37" s="97"/>
      <c r="K37" s="98"/>
      <c r="L37" s="80"/>
      <c r="M37" s="80"/>
      <c r="N37" s="97"/>
    </row>
    <row r="38" spans="1:15">
      <c r="A38" s="93"/>
      <c r="B38" s="94" t="s">
        <v>72</v>
      </c>
      <c r="C38" s="95"/>
      <c r="D38" s="95"/>
      <c r="E38" s="95"/>
      <c r="F38" s="97"/>
      <c r="G38" s="98"/>
      <c r="H38" s="80"/>
      <c r="I38" s="101">
        <f>+'[1]JUL WKSHT'!H64</f>
        <v>6089196.5700000003</v>
      </c>
      <c r="J38" s="97"/>
      <c r="K38" s="98"/>
      <c r="L38" s="80"/>
      <c r="M38" s="101">
        <f>+I38</f>
        <v>6089196.5700000003</v>
      </c>
      <c r="N38" s="97"/>
    </row>
    <row r="39" spans="1:15">
      <c r="A39" s="102"/>
      <c r="B39" s="95"/>
      <c r="C39" s="95"/>
      <c r="D39" s="95"/>
      <c r="E39" s="95"/>
      <c r="F39" s="97"/>
      <c r="G39" s="98"/>
      <c r="H39" s="80"/>
      <c r="I39" s="80"/>
      <c r="J39" s="97"/>
      <c r="K39" s="98"/>
      <c r="L39" s="80"/>
      <c r="M39" s="80"/>
      <c r="N39" s="97"/>
    </row>
    <row r="40" spans="1:15" ht="15.75" thickBot="1">
      <c r="A40" s="93"/>
      <c r="B40" s="94" t="str">
        <f>+'[1]JUL WKSHT'!B66</f>
        <v>CASH BALANCE at the end of Accounting Period 1</v>
      </c>
      <c r="C40" s="95"/>
      <c r="D40" s="95"/>
      <c r="E40" s="95"/>
      <c r="F40" s="97"/>
      <c r="G40" s="98"/>
      <c r="H40" s="80"/>
      <c r="I40" s="121">
        <f>+I24+I32+I34+I36-I38</f>
        <v>68065430.409999996</v>
      </c>
      <c r="J40" s="106"/>
      <c r="K40" s="98"/>
      <c r="L40" s="80"/>
      <c r="M40" s="121">
        <f>+M22+M32+M34+M36-M38</f>
        <v>68065430.409999996</v>
      </c>
      <c r="N40" s="106"/>
      <c r="O40" s="74">
        <f>+I40-'[1]JUL WKSHT'!H66</f>
        <v>0</v>
      </c>
    </row>
    <row r="41" spans="1:15" ht="15.75" thickBot="1">
      <c r="A41" s="107"/>
      <c r="B41" s="84"/>
      <c r="C41" s="84"/>
      <c r="D41" s="84"/>
      <c r="E41" s="84"/>
      <c r="F41" s="85"/>
      <c r="G41" s="108"/>
      <c r="H41" s="109"/>
      <c r="I41" s="109"/>
      <c r="J41" s="85"/>
      <c r="K41" s="108"/>
      <c r="L41" s="109"/>
      <c r="M41" s="109"/>
      <c r="N41" s="85"/>
      <c r="O41" s="74">
        <f>+M40-'[1]JUL WKSHT'!K66</f>
        <v>0</v>
      </c>
    </row>
    <row r="42" spans="1:15" ht="15.75" thickBot="1"/>
    <row r="43" spans="1:15" ht="15.75" thickBot="1">
      <c r="A43" s="76" t="s">
        <v>73</v>
      </c>
      <c r="B43" s="78"/>
      <c r="C43" s="78"/>
      <c r="D43" s="78"/>
      <c r="E43" s="78"/>
      <c r="F43" s="79"/>
      <c r="G43" s="80"/>
    </row>
    <row r="44" spans="1:15" ht="15.75" thickBot="1">
      <c r="A44" s="82"/>
      <c r="B44" s="84"/>
      <c r="C44" s="84"/>
      <c r="D44" s="84"/>
      <c r="E44" s="84"/>
      <c r="F44" s="85"/>
      <c r="G44" s="86" t="s">
        <v>4</v>
      </c>
      <c r="H44" s="87"/>
      <c r="I44" s="87"/>
      <c r="J44" s="88"/>
      <c r="K44" s="86" t="s">
        <v>5</v>
      </c>
      <c r="L44" s="87"/>
      <c r="M44" s="87"/>
      <c r="N44" s="88"/>
    </row>
    <row r="45" spans="1:15">
      <c r="A45" s="76"/>
      <c r="B45" s="78"/>
      <c r="C45" s="78"/>
      <c r="D45" s="78"/>
      <c r="E45" s="78"/>
      <c r="F45" s="79"/>
      <c r="G45" s="91"/>
      <c r="H45" s="111"/>
      <c r="I45" s="111"/>
      <c r="J45" s="112"/>
      <c r="K45" s="91"/>
      <c r="L45" s="111"/>
      <c r="M45" s="111"/>
      <c r="N45" s="112"/>
    </row>
    <row r="46" spans="1:15">
      <c r="A46" s="102">
        <f>+A22</f>
        <v>0</v>
      </c>
      <c r="B46" s="122" t="str">
        <f>+B22</f>
        <v>BALANCE FORWARDED FROM FISCAL YEAR 2023</v>
      </c>
      <c r="C46" s="95"/>
      <c r="D46" s="95"/>
      <c r="E46" s="95"/>
      <c r="F46" s="97"/>
      <c r="G46" s="98"/>
      <c r="H46" s="80"/>
      <c r="I46" s="80"/>
      <c r="J46" s="97"/>
      <c r="K46" s="98"/>
      <c r="L46" s="80"/>
      <c r="M46" s="99">
        <f>+'[1]JUL WKSHT'!K69</f>
        <v>38612985.210000001</v>
      </c>
      <c r="N46" s="97"/>
    </row>
    <row r="47" spans="1:15">
      <c r="A47" s="113"/>
      <c r="B47" s="95"/>
      <c r="C47" s="95"/>
      <c r="D47" s="95"/>
      <c r="E47" s="95"/>
      <c r="F47" s="97"/>
      <c r="G47" s="98"/>
      <c r="H47" s="80"/>
      <c r="I47" s="80"/>
      <c r="J47" s="97"/>
      <c r="K47" s="98"/>
      <c r="L47" s="80"/>
      <c r="M47" s="80"/>
      <c r="N47" s="97"/>
    </row>
    <row r="48" spans="1:15">
      <c r="A48" s="93">
        <f>+A24</f>
        <v>0</v>
      </c>
      <c r="B48" s="95" t="str">
        <f>+B24</f>
        <v>CASH BALANCE JUNE 30, 2023</v>
      </c>
      <c r="C48" s="95"/>
      <c r="D48" s="95"/>
      <c r="E48" s="95"/>
      <c r="F48" s="123"/>
      <c r="G48" s="98"/>
      <c r="H48" s="80"/>
      <c r="I48" s="115">
        <f>+'[1]JUL WKSHT'!H71</f>
        <v>38612985.210000001</v>
      </c>
      <c r="J48" s="106"/>
      <c r="K48" s="98"/>
      <c r="L48" s="80"/>
      <c r="M48" s="115"/>
      <c r="N48" s="106"/>
    </row>
    <row r="49" spans="1:15">
      <c r="A49" s="102"/>
      <c r="B49" s="94"/>
      <c r="C49" s="95"/>
      <c r="D49" s="95"/>
      <c r="E49" s="95"/>
      <c r="F49" s="123"/>
      <c r="G49" s="98"/>
      <c r="H49" s="80"/>
      <c r="I49" s="115"/>
      <c r="J49" s="106"/>
      <c r="K49" s="98"/>
      <c r="L49" s="80"/>
      <c r="M49" s="115"/>
      <c r="N49" s="106"/>
    </row>
    <row r="50" spans="1:15">
      <c r="A50" s="116">
        <f>+A26</f>
        <v>0</v>
      </c>
      <c r="B50" s="95" t="str">
        <f>+B26</f>
        <v>REVENUE DISTRIBUTION INCOME:</v>
      </c>
      <c r="C50" s="124"/>
      <c r="D50" s="95"/>
      <c r="E50" s="95"/>
      <c r="F50" s="123"/>
      <c r="G50" s="98"/>
      <c r="H50" s="80"/>
      <c r="I50" s="80"/>
      <c r="J50" s="97"/>
      <c r="K50" s="98"/>
      <c r="L50" s="80"/>
      <c r="M50" s="80"/>
      <c r="N50" s="97"/>
    </row>
    <row r="51" spans="1:15">
      <c r="A51" s="102"/>
      <c r="B51" s="94"/>
      <c r="C51" s="95" t="str">
        <f t="shared" ref="C51:C56" si="1">+C27</f>
        <v>REVENUE DISTRIBUTION</v>
      </c>
      <c r="D51" s="95"/>
      <c r="E51" s="95"/>
      <c r="F51" s="123"/>
      <c r="G51" s="98" t="s">
        <v>69</v>
      </c>
      <c r="H51" s="115">
        <f>+'[1]JUL WKSHT'!G76</f>
        <v>0</v>
      </c>
      <c r="I51" s="96"/>
      <c r="J51" s="118"/>
      <c r="K51" s="98" t="s">
        <v>69</v>
      </c>
      <c r="L51" s="115">
        <f t="shared" ref="L51:L56" si="2">+H51</f>
        <v>0</v>
      </c>
      <c r="M51" s="96"/>
      <c r="N51" s="118"/>
    </row>
    <row r="52" spans="1:15">
      <c r="A52" s="102"/>
      <c r="B52" s="94"/>
      <c r="C52" s="95" t="str">
        <f t="shared" si="1"/>
        <v>REVENUE REFUNDS:  PRIOR YEAR</v>
      </c>
      <c r="D52" s="95"/>
      <c r="E52" s="95"/>
      <c r="F52" s="123"/>
      <c r="G52" s="98"/>
      <c r="H52" s="80">
        <f>+'[1]JUL WKSHT'!G77</f>
        <v>0</v>
      </c>
      <c r="I52" s="96"/>
      <c r="J52" s="118"/>
      <c r="K52" s="98"/>
      <c r="L52" s="80">
        <f t="shared" si="2"/>
        <v>0</v>
      </c>
      <c r="M52" s="96"/>
      <c r="N52" s="118"/>
    </row>
    <row r="53" spans="1:15">
      <c r="A53" s="102"/>
      <c r="B53" s="95"/>
      <c r="C53" s="95" t="str">
        <f t="shared" si="1"/>
        <v>REVENUE REFUNDS:  CURRENT YEAR</v>
      </c>
      <c r="D53" s="95"/>
      <c r="E53" s="95"/>
      <c r="F53" s="123"/>
      <c r="G53" s="98"/>
      <c r="H53" s="80">
        <f>+'[1]JUL WKSHT'!G78</f>
        <v>0</v>
      </c>
      <c r="I53" s="96"/>
      <c r="J53" s="118"/>
      <c r="K53" s="98"/>
      <c r="L53" s="80">
        <f t="shared" si="2"/>
        <v>0</v>
      </c>
      <c r="M53" s="96"/>
      <c r="N53" s="118"/>
    </row>
    <row r="54" spans="1:15">
      <c r="A54" s="102"/>
      <c r="B54" s="94"/>
      <c r="C54" s="95" t="str">
        <f t="shared" si="1"/>
        <v>REFUND OF PRIOR YEAR DISBURSEMENTS</v>
      </c>
      <c r="D54" s="95"/>
      <c r="E54" s="95"/>
      <c r="F54" s="123"/>
      <c r="G54" s="98"/>
      <c r="H54" s="80">
        <f>+'[1]JUL WKSHT'!G79</f>
        <v>0</v>
      </c>
      <c r="I54" s="96"/>
      <c r="J54" s="118"/>
      <c r="K54" s="98"/>
      <c r="L54" s="80">
        <f t="shared" si="2"/>
        <v>0</v>
      </c>
      <c r="M54" s="96"/>
      <c r="N54" s="118"/>
    </row>
    <row r="55" spans="1:15">
      <c r="A55" s="102"/>
      <c r="B55" s="95"/>
      <c r="C55" s="95" t="str">
        <f t="shared" si="1"/>
        <v>UNHONORED CHECKS</v>
      </c>
      <c r="D55" s="95"/>
      <c r="E55" s="95"/>
      <c r="F55" s="123"/>
      <c r="G55" s="98"/>
      <c r="H55" s="80">
        <f>+'[1]JUL WKSHT'!G80</f>
        <v>0</v>
      </c>
      <c r="I55" s="96"/>
      <c r="J55" s="118"/>
      <c r="K55" s="98"/>
      <c r="L55" s="80">
        <f t="shared" si="2"/>
        <v>0</v>
      </c>
      <c r="M55" s="96"/>
      <c r="N55" s="118"/>
    </row>
    <row r="56" spans="1:15">
      <c r="A56" s="102"/>
      <c r="B56" s="95"/>
      <c r="C56" s="95" t="str">
        <f t="shared" si="1"/>
        <v>RECEIPT ADJUSTMENTS</v>
      </c>
      <c r="D56" s="95"/>
      <c r="E56" s="95"/>
      <c r="F56" s="123"/>
      <c r="G56" s="98"/>
      <c r="H56" s="101">
        <f>+'[1]JUL WKSHT'!G81</f>
        <v>0</v>
      </c>
      <c r="I56" s="80">
        <f>SUM(H51:H56)</f>
        <v>0</v>
      </c>
      <c r="J56" s="97"/>
      <c r="K56" s="98"/>
      <c r="L56" s="101">
        <f t="shared" si="2"/>
        <v>0</v>
      </c>
      <c r="M56" s="80">
        <f>SUM(L51:L56)</f>
        <v>0</v>
      </c>
      <c r="N56" s="97"/>
    </row>
    <row r="57" spans="1:15">
      <c r="A57" s="102"/>
      <c r="B57" s="95"/>
      <c r="C57" s="95"/>
      <c r="D57" s="95"/>
      <c r="E57" s="95"/>
      <c r="F57" s="123"/>
      <c r="G57" s="98"/>
      <c r="H57" s="80"/>
      <c r="I57" s="80"/>
      <c r="J57" s="97"/>
      <c r="K57" s="98"/>
      <c r="L57" s="80"/>
      <c r="M57" s="80"/>
      <c r="N57" s="97"/>
    </row>
    <row r="58" spans="1:15">
      <c r="A58" s="93">
        <f>+A34</f>
        <v>0</v>
      </c>
      <c r="B58" s="95" t="str">
        <f>+B34</f>
        <v>INVESTMENT INCOME</v>
      </c>
      <c r="C58" s="124"/>
      <c r="D58" s="95"/>
      <c r="E58" s="95"/>
      <c r="F58" s="123"/>
      <c r="G58" s="98"/>
      <c r="H58" s="80"/>
      <c r="I58" s="80">
        <f>+'[1]JUL WKSHT'!H83</f>
        <v>147102.98000000001</v>
      </c>
      <c r="J58" s="97"/>
      <c r="K58" s="98"/>
      <c r="L58" s="80"/>
      <c r="M58" s="80">
        <f>+I58</f>
        <v>147102.98000000001</v>
      </c>
      <c r="N58" s="97"/>
    </row>
    <row r="59" spans="1:15">
      <c r="A59" s="102"/>
      <c r="B59" s="95"/>
      <c r="C59" s="95"/>
      <c r="D59" s="95"/>
      <c r="E59" s="95"/>
      <c r="F59" s="123"/>
      <c r="G59" s="98"/>
      <c r="H59" s="80"/>
      <c r="I59" s="80"/>
      <c r="J59" s="97"/>
      <c r="K59" s="98"/>
      <c r="L59" s="80"/>
      <c r="M59" s="80"/>
      <c r="N59" s="97"/>
    </row>
    <row r="60" spans="1:15">
      <c r="A60" s="102"/>
      <c r="B60" s="95" t="str">
        <f>+B36</f>
        <v>OTHER REVENUE</v>
      </c>
      <c r="C60" s="95"/>
      <c r="D60" s="95"/>
      <c r="E60" s="95"/>
      <c r="F60" s="123"/>
      <c r="G60" s="98"/>
      <c r="H60" s="80"/>
      <c r="I60" s="80">
        <f>+'[1]JUL WKSHT'!H85</f>
        <v>0</v>
      </c>
      <c r="J60" s="97"/>
      <c r="K60" s="98"/>
      <c r="L60" s="80"/>
      <c r="M60" s="80">
        <f>+I60</f>
        <v>0</v>
      </c>
      <c r="N60" s="97"/>
    </row>
    <row r="61" spans="1:15">
      <c r="A61" s="102"/>
      <c r="B61" s="95"/>
      <c r="C61" s="95"/>
      <c r="D61" s="95"/>
      <c r="E61" s="95"/>
      <c r="F61" s="123"/>
      <c r="G61" s="98"/>
      <c r="H61" s="80"/>
      <c r="I61" s="80"/>
      <c r="J61" s="97"/>
      <c r="K61" s="98"/>
      <c r="L61" s="80"/>
      <c r="M61" s="80"/>
      <c r="N61" s="97"/>
    </row>
    <row r="62" spans="1:15">
      <c r="A62" s="102">
        <f>+A38</f>
        <v>0</v>
      </c>
      <c r="B62" s="95" t="str">
        <f>+B38</f>
        <v>EXPENDITURES</v>
      </c>
      <c r="C62" s="95"/>
      <c r="D62" s="95"/>
      <c r="E62" s="95"/>
      <c r="F62" s="123"/>
      <c r="G62" s="98"/>
      <c r="H62" s="80"/>
      <c r="I62" s="101">
        <f>+'[1]JUL WKSHT'!H87</f>
        <v>3574325.9</v>
      </c>
      <c r="J62" s="97"/>
      <c r="K62" s="98"/>
      <c r="L62" s="80"/>
      <c r="M62" s="101">
        <f>+I62</f>
        <v>3574325.9</v>
      </c>
      <c r="N62" s="97"/>
    </row>
    <row r="63" spans="1:15">
      <c r="A63" s="102"/>
      <c r="B63" s="95"/>
      <c r="C63" s="95"/>
      <c r="D63" s="95"/>
      <c r="E63" s="95"/>
      <c r="F63" s="123"/>
      <c r="G63" s="98"/>
      <c r="H63" s="80"/>
      <c r="I63" s="80"/>
      <c r="J63" s="97"/>
      <c r="K63" s="98"/>
      <c r="L63" s="80"/>
      <c r="M63" s="80"/>
      <c r="N63" s="97"/>
    </row>
    <row r="64" spans="1:15" ht="15.75" thickBot="1">
      <c r="A64" s="102"/>
      <c r="B64" s="95" t="str">
        <f>+B40</f>
        <v>CASH BALANCE at the end of Accounting Period 1</v>
      </c>
      <c r="C64" s="95"/>
      <c r="D64" s="95"/>
      <c r="E64" s="95"/>
      <c r="F64" s="123"/>
      <c r="G64" s="98"/>
      <c r="H64" s="80"/>
      <c r="I64" s="121">
        <f>+I48+I56+I58+I60-I62</f>
        <v>35185762.289999999</v>
      </c>
      <c r="J64" s="106"/>
      <c r="K64" s="98"/>
      <c r="L64" s="80"/>
      <c r="M64" s="121">
        <f>+M46+M56+M58+M60-M62</f>
        <v>35185762.289999999</v>
      </c>
      <c r="N64" s="106"/>
      <c r="O64" s="74">
        <f>+I64-'[1]JUL WKSHT'!H89</f>
        <v>0</v>
      </c>
    </row>
    <row r="65" spans="1:15" ht="15.75" thickBot="1">
      <c r="A65" s="107"/>
      <c r="B65" s="84"/>
      <c r="C65" s="84"/>
      <c r="D65" s="84"/>
      <c r="E65" s="84"/>
      <c r="F65" s="85"/>
      <c r="G65" s="108"/>
      <c r="H65" s="109"/>
      <c r="I65" s="109"/>
      <c r="J65" s="85"/>
      <c r="K65" s="108"/>
      <c r="L65" s="109"/>
      <c r="M65" s="109"/>
      <c r="N65" s="85"/>
      <c r="O65" s="74">
        <f>+M64-'[1]JUL WKSHT'!K89</f>
        <v>0</v>
      </c>
    </row>
    <row r="66" spans="1:15">
      <c r="I66" s="125"/>
      <c r="J66" s="125"/>
      <c r="K66" s="1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 WRKSHT</vt:lpstr>
      <vt:lpstr>JULY Summary</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jason.mach</dc:creator>
  <cp:lastModifiedBy>Hays, Jennifer (LRC)</cp:lastModifiedBy>
  <dcterms:created xsi:type="dcterms:W3CDTF">2023-08-18T15:32:46Z</dcterms:created>
  <dcterms:modified xsi:type="dcterms:W3CDTF">2023-08-24T14:32:39Z</dcterms:modified>
</cp:coreProperties>
</file>